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drawings/drawing1.xml" ContentType="application/vnd.openxmlformats-officedocument.drawing+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T:\2019\160_PlanteInno\3840_PAF_Optimering_klimaindsats\02_Leverancer\Klar til net\"/>
    </mc:Choice>
  </mc:AlternateContent>
  <xr:revisionPtr revIDLastSave="0" documentId="8_{273BF467-7DAA-4EC8-A23C-9AC4562EF0DE}" xr6:coauthVersionLast="41" xr6:coauthVersionMax="41" xr10:uidLastSave="{00000000-0000-0000-0000-000000000000}"/>
  <bookViews>
    <workbookView xWindow="-120" yWindow="-120" windowWidth="29040" windowHeight="15840" tabRatio="765" firstSheet="1" activeTab="4" xr2:uid="{D815FA2E-C1B6-4578-9B1A-5BC851415C59}"/>
  </bookViews>
  <sheets>
    <sheet name="Read me" sheetId="7" r:id="rId1"/>
    <sheet name="Forside" sheetId="1" r:id="rId2"/>
    <sheet name="Resultater" sheetId="9" r:id="rId3"/>
    <sheet name="Beregninger_brændstofforbrug" sheetId="6" r:id="rId4"/>
    <sheet name="Beregninger_afgrøder" sheetId="4" r:id="rId5"/>
    <sheet name="Beregninger_efterafgrøder_udlæg" sheetId="11" r:id="rId6"/>
    <sheet name="Emissioner organogen jord" sheetId="8" r:id="rId7"/>
    <sheet name="Data_afgrøder" sheetId="5" r:id="rId8"/>
    <sheet name="Data_efterafgrøder og udlæg" sheetId="12" r:id="rId9"/>
    <sheet name="Lister" sheetId="2" r:id="rId10"/>
    <sheet name="Ark1" sheetId="10" r:id="rId11"/>
  </sheets>
  <definedNames>
    <definedName name="Afgrøder_indeks">Data_afgrøder!$A$4:$A$312</definedName>
    <definedName name="Jordtyper_N_norm">Data_afgrøder!$B$3:$N$3</definedName>
    <definedName name="Jordtyper_Udbytte">Data_afgrøder!$Q$3:$AB$3</definedName>
    <definedName name="N_Norm">Data_afgrøder!$B$4:$N$512</definedName>
    <definedName name="Opslag_afgrøde">Data_afgrøder!$A$4:$HO$511</definedName>
    <definedName name="Udbytte">Data_afgrøder!$Q$4:$AB$512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7" i="1" l="1"/>
  <c r="T18" i="1"/>
  <c r="T19" i="1"/>
  <c r="T20" i="1"/>
  <c r="T21" i="1"/>
  <c r="T22" i="1"/>
  <c r="T23" i="1"/>
  <c r="T24" i="1"/>
  <c r="T25" i="1"/>
  <c r="T26" i="1"/>
  <c r="T27" i="1"/>
  <c r="T28" i="1"/>
  <c r="T29" i="1"/>
  <c r="T30" i="1"/>
  <c r="T31" i="1"/>
  <c r="T32" i="1"/>
  <c r="T33" i="1"/>
  <c r="T34" i="1"/>
  <c r="T16" i="1"/>
  <c r="AO17" i="5"/>
  <c r="AO16" i="5"/>
  <c r="AC3" i="4" l="1"/>
  <c r="AS10" i="4"/>
  <c r="BG14" i="5"/>
  <c r="BG15" i="5"/>
  <c r="BG16" i="5"/>
  <c r="BG17" i="5"/>
  <c r="BG18" i="5"/>
  <c r="BG19" i="5"/>
  <c r="BG20" i="5"/>
  <c r="BG13" i="5"/>
  <c r="BJ14" i="5" l="1"/>
  <c r="BJ15" i="5"/>
  <c r="BJ16" i="5"/>
  <c r="BJ17" i="5"/>
  <c r="BJ18" i="5"/>
  <c r="BJ19" i="5"/>
  <c r="BJ20" i="5"/>
  <c r="BJ13" i="5"/>
  <c r="I17" i="1"/>
  <c r="I18" i="1"/>
  <c r="I19" i="1"/>
  <c r="I20" i="1"/>
  <c r="I21" i="1"/>
  <c r="I22" i="1"/>
  <c r="I23" i="1"/>
  <c r="I24" i="1"/>
  <c r="I25" i="1"/>
  <c r="I26" i="1"/>
  <c r="I27" i="1"/>
  <c r="I28" i="1"/>
  <c r="I29" i="1"/>
  <c r="I30" i="1"/>
  <c r="I31" i="1"/>
  <c r="I32" i="1"/>
  <c r="I33" i="1"/>
  <c r="I34" i="1"/>
  <c r="M17" i="1"/>
  <c r="M18" i="1"/>
  <c r="M19" i="1"/>
  <c r="M20" i="1"/>
  <c r="M21" i="1"/>
  <c r="M22" i="1"/>
  <c r="M23" i="1"/>
  <c r="M24" i="1"/>
  <c r="M25" i="1"/>
  <c r="M26" i="1"/>
  <c r="M27" i="1"/>
  <c r="M28" i="1"/>
  <c r="M29" i="1"/>
  <c r="M30" i="1"/>
  <c r="M31" i="1"/>
  <c r="M32" i="1"/>
  <c r="M33" i="1"/>
  <c r="M34" i="1"/>
  <c r="M16" i="1"/>
  <c r="L17" i="1"/>
  <c r="L18" i="1"/>
  <c r="L19" i="1"/>
  <c r="L20" i="1"/>
  <c r="L21" i="1"/>
  <c r="L22" i="1"/>
  <c r="L23" i="1"/>
  <c r="L24" i="1"/>
  <c r="L25" i="1"/>
  <c r="L26" i="1"/>
  <c r="L27" i="1"/>
  <c r="L28" i="1"/>
  <c r="L29" i="1"/>
  <c r="L30" i="1"/>
  <c r="L31" i="1"/>
  <c r="L32" i="1"/>
  <c r="L33" i="1"/>
  <c r="L34" i="1"/>
  <c r="B11" i="1" l="1"/>
  <c r="C13" i="11" l="1"/>
  <c r="C14" i="11"/>
  <c r="C15" i="11"/>
  <c r="W15" i="11" s="1"/>
  <c r="C16" i="11"/>
  <c r="W16" i="11" s="1"/>
  <c r="C17" i="11"/>
  <c r="C18" i="11"/>
  <c r="W18" i="11" s="1"/>
  <c r="C19" i="11"/>
  <c r="W19" i="11" s="1"/>
  <c r="C20" i="11"/>
  <c r="W20" i="11" s="1"/>
  <c r="C21" i="11"/>
  <c r="C22" i="11"/>
  <c r="C23" i="11"/>
  <c r="W23" i="11" s="1"/>
  <c r="C24" i="11"/>
  <c r="W24" i="11" s="1"/>
  <c r="C25" i="11"/>
  <c r="C26" i="11"/>
  <c r="W26" i="11" s="1"/>
  <c r="C27" i="11"/>
  <c r="W27" i="11" s="1"/>
  <c r="C28" i="11"/>
  <c r="W28" i="11" s="1"/>
  <c r="C29" i="11"/>
  <c r="C30" i="11"/>
  <c r="C31" i="11"/>
  <c r="W31" i="11" s="1"/>
  <c r="C32" i="11"/>
  <c r="W32" i="11" s="1"/>
  <c r="C33" i="11"/>
  <c r="C34" i="11"/>
  <c r="W34" i="11" s="1"/>
  <c r="C35" i="11"/>
  <c r="W35" i="11" s="1"/>
  <c r="C36" i="11"/>
  <c r="W36" i="11" s="1"/>
  <c r="C37" i="11"/>
  <c r="C38" i="11"/>
  <c r="C39" i="11"/>
  <c r="W39" i="11" s="1"/>
  <c r="C40" i="11"/>
  <c r="W40" i="11" s="1"/>
  <c r="C41" i="11"/>
  <c r="C42" i="11"/>
  <c r="W42" i="11" s="1"/>
  <c r="C43" i="11"/>
  <c r="W43" i="11" s="1"/>
  <c r="C44" i="11"/>
  <c r="W44" i="11" s="1"/>
  <c r="C45" i="11"/>
  <c r="C46" i="11"/>
  <c r="C47" i="11"/>
  <c r="W47" i="11" s="1"/>
  <c r="C48" i="11"/>
  <c r="W48" i="11" s="1"/>
  <c r="C49" i="11"/>
  <c r="C50" i="11"/>
  <c r="W50" i="11" s="1"/>
  <c r="C51" i="11"/>
  <c r="W51" i="11" s="1"/>
  <c r="C52" i="11"/>
  <c r="W52" i="11" s="1"/>
  <c r="C53" i="11"/>
  <c r="C54" i="11"/>
  <c r="C55" i="11"/>
  <c r="W55" i="11" s="1"/>
  <c r="C56" i="11"/>
  <c r="W56" i="11" s="1"/>
  <c r="C57" i="11"/>
  <c r="C58" i="11"/>
  <c r="W58" i="11" s="1"/>
  <c r="C59" i="11"/>
  <c r="W59" i="11" s="1"/>
  <c r="C60" i="11"/>
  <c r="W60" i="11" s="1"/>
  <c r="C61" i="11"/>
  <c r="C62" i="11"/>
  <c r="C63" i="11"/>
  <c r="W63" i="11" s="1"/>
  <c r="C64" i="11"/>
  <c r="W64" i="11" s="1"/>
  <c r="C65" i="11"/>
  <c r="C66" i="11"/>
  <c r="W66" i="11" s="1"/>
  <c r="C67" i="11"/>
  <c r="W67" i="11" s="1"/>
  <c r="C68" i="11"/>
  <c r="W68" i="11" s="1"/>
  <c r="C69" i="11"/>
  <c r="C70" i="11"/>
  <c r="C71" i="11"/>
  <c r="W71" i="11" s="1"/>
  <c r="C72" i="11"/>
  <c r="W72" i="11" s="1"/>
  <c r="C73" i="11"/>
  <c r="C74" i="11"/>
  <c r="W74" i="11" s="1"/>
  <c r="C75" i="11"/>
  <c r="W75" i="11" s="1"/>
  <c r="C76" i="11"/>
  <c r="W76" i="11" s="1"/>
  <c r="C77" i="11"/>
  <c r="C78" i="11"/>
  <c r="C79" i="11"/>
  <c r="W79" i="11" s="1"/>
  <c r="C80" i="11"/>
  <c r="W80" i="11" s="1"/>
  <c r="C81" i="11"/>
  <c r="C82" i="11"/>
  <c r="W82" i="11" s="1"/>
  <c r="C83" i="11"/>
  <c r="W83" i="11" s="1"/>
  <c r="C84" i="11"/>
  <c r="W84" i="11" s="1"/>
  <c r="C85" i="11"/>
  <c r="C86" i="11"/>
  <c r="C87" i="11"/>
  <c r="W87" i="11" s="1"/>
  <c r="C88" i="11"/>
  <c r="W88" i="11" s="1"/>
  <c r="C89" i="11"/>
  <c r="C90" i="11"/>
  <c r="W90" i="11" s="1"/>
  <c r="C91" i="11"/>
  <c r="W91" i="11" s="1"/>
  <c r="C92" i="11"/>
  <c r="W92" i="11" s="1"/>
  <c r="C93" i="11"/>
  <c r="C94" i="11"/>
  <c r="C95" i="11"/>
  <c r="W95" i="11" s="1"/>
  <c r="C96" i="11"/>
  <c r="W96" i="11" s="1"/>
  <c r="C97" i="11"/>
  <c r="C98" i="11"/>
  <c r="W98" i="11" s="1"/>
  <c r="C99" i="11"/>
  <c r="W99" i="11" s="1"/>
  <c r="C100" i="11"/>
  <c r="W100" i="11" s="1"/>
  <c r="C101" i="11"/>
  <c r="C102" i="11"/>
  <c r="C103" i="11"/>
  <c r="W103" i="11" s="1"/>
  <c r="C104" i="11"/>
  <c r="W104" i="11" s="1"/>
  <c r="C105" i="11"/>
  <c r="C106" i="11"/>
  <c r="W106" i="11" s="1"/>
  <c r="C107" i="11"/>
  <c r="W107" i="11" s="1"/>
  <c r="C108" i="11"/>
  <c r="W108" i="11" s="1"/>
  <c r="C109" i="11"/>
  <c r="C110" i="11"/>
  <c r="C111" i="11"/>
  <c r="W111" i="11" s="1"/>
  <c r="C112" i="11"/>
  <c r="W112" i="11" s="1"/>
  <c r="C113" i="11"/>
  <c r="C114" i="11"/>
  <c r="W114" i="11" s="1"/>
  <c r="C115" i="11"/>
  <c r="W115" i="11" s="1"/>
  <c r="C116" i="11"/>
  <c r="W116" i="11" s="1"/>
  <c r="C117" i="11"/>
  <c r="C118" i="11"/>
  <c r="C119" i="11"/>
  <c r="W119" i="11" s="1"/>
  <c r="C120" i="11"/>
  <c r="W120" i="11" s="1"/>
  <c r="C121" i="11"/>
  <c r="C122" i="11"/>
  <c r="W122" i="11" s="1"/>
  <c r="C123" i="11"/>
  <c r="W123" i="11" s="1"/>
  <c r="C124" i="11"/>
  <c r="W124" i="11" s="1"/>
  <c r="C125" i="11"/>
  <c r="C126" i="11"/>
  <c r="C127" i="11"/>
  <c r="W127" i="11" s="1"/>
  <c r="C128" i="11"/>
  <c r="W128" i="11" s="1"/>
  <c r="C129" i="11"/>
  <c r="C130" i="11"/>
  <c r="W130" i="11" s="1"/>
  <c r="C131" i="11"/>
  <c r="W131" i="11" s="1"/>
  <c r="C132" i="11"/>
  <c r="W132" i="11" s="1"/>
  <c r="C133" i="11"/>
  <c r="C134" i="11"/>
  <c r="C135" i="11"/>
  <c r="W135" i="11" s="1"/>
  <c r="C136" i="11"/>
  <c r="W136" i="11" s="1"/>
  <c r="C137" i="11"/>
  <c r="C138" i="11"/>
  <c r="W138" i="11" s="1"/>
  <c r="C139" i="11"/>
  <c r="W139" i="11" s="1"/>
  <c r="C140" i="11"/>
  <c r="W140" i="11" s="1"/>
  <c r="C141" i="11"/>
  <c r="C142" i="11"/>
  <c r="C143" i="11"/>
  <c r="W143" i="11" s="1"/>
  <c r="C144" i="11"/>
  <c r="W144" i="11" s="1"/>
  <c r="C145" i="11"/>
  <c r="C146" i="11"/>
  <c r="W146" i="11" s="1"/>
  <c r="C147" i="11"/>
  <c r="W147" i="11" s="1"/>
  <c r="C148" i="11"/>
  <c r="W148" i="11" s="1"/>
  <c r="C149" i="11"/>
  <c r="C150" i="11"/>
  <c r="C151" i="11"/>
  <c r="W151" i="11" s="1"/>
  <c r="C152" i="11"/>
  <c r="W152" i="11" s="1"/>
  <c r="C153" i="11"/>
  <c r="C154" i="11"/>
  <c r="W154" i="11" s="1"/>
  <c r="C155" i="11"/>
  <c r="W155" i="11" s="1"/>
  <c r="C156" i="11"/>
  <c r="W156" i="11" s="1"/>
  <c r="C157" i="11"/>
  <c r="C158" i="11"/>
  <c r="C159" i="11"/>
  <c r="W159" i="11" s="1"/>
  <c r="C160" i="11"/>
  <c r="W160" i="11" s="1"/>
  <c r="C161" i="11"/>
  <c r="C162" i="11"/>
  <c r="W162" i="11" s="1"/>
  <c r="C163" i="11"/>
  <c r="W163" i="11" s="1"/>
  <c r="C164" i="11"/>
  <c r="W164" i="11" s="1"/>
  <c r="C165" i="11"/>
  <c r="C166" i="11"/>
  <c r="C167" i="11"/>
  <c r="W167" i="11" s="1"/>
  <c r="C168" i="11"/>
  <c r="W168" i="11" s="1"/>
  <c r="C169" i="11"/>
  <c r="C170" i="11"/>
  <c r="W170" i="11" s="1"/>
  <c r="C171" i="11"/>
  <c r="W171" i="11" s="1"/>
  <c r="C172" i="11"/>
  <c r="W172" i="11" s="1"/>
  <c r="C173" i="11"/>
  <c r="C174" i="11"/>
  <c r="C175" i="11"/>
  <c r="W175" i="11" s="1"/>
  <c r="C176" i="11"/>
  <c r="W176" i="11" s="1"/>
  <c r="C177" i="11"/>
  <c r="C178" i="11"/>
  <c r="W178" i="11" s="1"/>
  <c r="C179" i="11"/>
  <c r="W179" i="11" s="1"/>
  <c r="D13" i="11"/>
  <c r="O13" i="11" s="1"/>
  <c r="P13" i="11" s="1"/>
  <c r="D14" i="11"/>
  <c r="O14" i="11" s="1"/>
  <c r="P14" i="11" s="1"/>
  <c r="D15" i="11"/>
  <c r="D16" i="11"/>
  <c r="O16" i="11" s="1"/>
  <c r="P16" i="11" s="1"/>
  <c r="D17" i="11"/>
  <c r="O17" i="11" s="1"/>
  <c r="P17" i="11" s="1"/>
  <c r="D18" i="11"/>
  <c r="D19" i="11"/>
  <c r="X19" i="11" s="1"/>
  <c r="D20" i="11"/>
  <c r="O20" i="11" s="1"/>
  <c r="P20" i="11" s="1"/>
  <c r="D21" i="11"/>
  <c r="X21" i="11" s="1"/>
  <c r="D22" i="11"/>
  <c r="O22" i="11" s="1"/>
  <c r="P22" i="11" s="1"/>
  <c r="D23" i="11"/>
  <c r="O23" i="11" s="1"/>
  <c r="P23" i="11" s="1"/>
  <c r="D24" i="11"/>
  <c r="O24" i="11" s="1"/>
  <c r="P24" i="11" s="1"/>
  <c r="D25" i="11"/>
  <c r="X25" i="11" s="1"/>
  <c r="D26" i="11"/>
  <c r="D27" i="11"/>
  <c r="X27" i="11" s="1"/>
  <c r="D28" i="11"/>
  <c r="O28" i="11" s="1"/>
  <c r="P28" i="11" s="1"/>
  <c r="D29" i="11"/>
  <c r="O29" i="11" s="1"/>
  <c r="P29" i="11" s="1"/>
  <c r="D30" i="11"/>
  <c r="O30" i="11" s="1"/>
  <c r="P30" i="11" s="1"/>
  <c r="D31" i="11"/>
  <c r="D32" i="11"/>
  <c r="O32" i="11" s="1"/>
  <c r="P32" i="11" s="1"/>
  <c r="D33" i="11"/>
  <c r="O33" i="11" s="1"/>
  <c r="P33" i="11" s="1"/>
  <c r="D34" i="11"/>
  <c r="D35" i="11"/>
  <c r="X35" i="11" s="1"/>
  <c r="D36" i="11"/>
  <c r="O36" i="11" s="1"/>
  <c r="P36" i="11" s="1"/>
  <c r="D37" i="11"/>
  <c r="X37" i="11" s="1"/>
  <c r="D38" i="11"/>
  <c r="O38" i="11" s="1"/>
  <c r="P38" i="11" s="1"/>
  <c r="D39" i="11"/>
  <c r="D40" i="11"/>
  <c r="O40" i="11" s="1"/>
  <c r="P40" i="11" s="1"/>
  <c r="D41" i="11"/>
  <c r="X41" i="11" s="1"/>
  <c r="D42" i="11"/>
  <c r="D43" i="11"/>
  <c r="O43" i="11" s="1"/>
  <c r="P43" i="11" s="1"/>
  <c r="D44" i="11"/>
  <c r="O44" i="11" s="1"/>
  <c r="P44" i="11" s="1"/>
  <c r="D45" i="11"/>
  <c r="O45" i="11" s="1"/>
  <c r="P45" i="11" s="1"/>
  <c r="D46" i="11"/>
  <c r="O46" i="11" s="1"/>
  <c r="P46" i="11" s="1"/>
  <c r="D47" i="11"/>
  <c r="D48" i="11"/>
  <c r="O48" i="11" s="1"/>
  <c r="P48" i="11" s="1"/>
  <c r="D49" i="11"/>
  <c r="O49" i="11" s="1"/>
  <c r="P49" i="11" s="1"/>
  <c r="D50" i="11"/>
  <c r="D51" i="11"/>
  <c r="X51" i="11" s="1"/>
  <c r="D52" i="11"/>
  <c r="O52" i="11" s="1"/>
  <c r="P52" i="11" s="1"/>
  <c r="D53" i="11"/>
  <c r="X53" i="11" s="1"/>
  <c r="D54" i="11"/>
  <c r="O54" i="11" s="1"/>
  <c r="P54" i="11" s="1"/>
  <c r="D55" i="11"/>
  <c r="O55" i="11" s="1"/>
  <c r="P55" i="11" s="1"/>
  <c r="D56" i="11"/>
  <c r="O56" i="11" s="1"/>
  <c r="P56" i="11" s="1"/>
  <c r="D57" i="11"/>
  <c r="X57" i="11" s="1"/>
  <c r="D58" i="11"/>
  <c r="D59" i="11"/>
  <c r="X59" i="11" s="1"/>
  <c r="D60" i="11"/>
  <c r="O60" i="11" s="1"/>
  <c r="P60" i="11" s="1"/>
  <c r="D61" i="11"/>
  <c r="O61" i="11" s="1"/>
  <c r="P61" i="11" s="1"/>
  <c r="D62" i="11"/>
  <c r="O62" i="11" s="1"/>
  <c r="P62" i="11" s="1"/>
  <c r="D63" i="11"/>
  <c r="D64" i="11"/>
  <c r="O64" i="11" s="1"/>
  <c r="P64" i="11" s="1"/>
  <c r="D65" i="11"/>
  <c r="O65" i="11" s="1"/>
  <c r="P65" i="11" s="1"/>
  <c r="D66" i="11"/>
  <c r="D67" i="11"/>
  <c r="X67" i="11" s="1"/>
  <c r="D68" i="11"/>
  <c r="O68" i="11" s="1"/>
  <c r="P68" i="11" s="1"/>
  <c r="D69" i="11"/>
  <c r="X69" i="11" s="1"/>
  <c r="D70" i="11"/>
  <c r="O70" i="11" s="1"/>
  <c r="P70" i="11" s="1"/>
  <c r="D71" i="11"/>
  <c r="D72" i="11"/>
  <c r="O72" i="11" s="1"/>
  <c r="P72" i="11" s="1"/>
  <c r="D73" i="11"/>
  <c r="X73" i="11" s="1"/>
  <c r="D74" i="11"/>
  <c r="D75" i="11"/>
  <c r="O75" i="11" s="1"/>
  <c r="P75" i="11" s="1"/>
  <c r="D76" i="11"/>
  <c r="O76" i="11" s="1"/>
  <c r="P76" i="11" s="1"/>
  <c r="D77" i="11"/>
  <c r="O77" i="11" s="1"/>
  <c r="P77" i="11" s="1"/>
  <c r="D78" i="11"/>
  <c r="O78" i="11" s="1"/>
  <c r="P78" i="11" s="1"/>
  <c r="D79" i="11"/>
  <c r="D80" i="11"/>
  <c r="O80" i="11" s="1"/>
  <c r="P80" i="11" s="1"/>
  <c r="D81" i="11"/>
  <c r="O81" i="11" s="1"/>
  <c r="P81" i="11" s="1"/>
  <c r="D82" i="11"/>
  <c r="D83" i="11"/>
  <c r="X83" i="11" s="1"/>
  <c r="D84" i="11"/>
  <c r="O84" i="11" s="1"/>
  <c r="P84" i="11" s="1"/>
  <c r="D85" i="11"/>
  <c r="X85" i="11" s="1"/>
  <c r="D86" i="11"/>
  <c r="O86" i="11" s="1"/>
  <c r="P86" i="11" s="1"/>
  <c r="D87" i="11"/>
  <c r="O87" i="11" s="1"/>
  <c r="P87" i="11" s="1"/>
  <c r="D88" i="11"/>
  <c r="O88" i="11" s="1"/>
  <c r="P88" i="11" s="1"/>
  <c r="D89" i="11"/>
  <c r="X89" i="11" s="1"/>
  <c r="D90" i="11"/>
  <c r="D91" i="11"/>
  <c r="X91" i="11" s="1"/>
  <c r="D92" i="11"/>
  <c r="O92" i="11" s="1"/>
  <c r="P92" i="11" s="1"/>
  <c r="D93" i="11"/>
  <c r="O93" i="11" s="1"/>
  <c r="P93" i="11" s="1"/>
  <c r="D94" i="11"/>
  <c r="O94" i="11" s="1"/>
  <c r="P94" i="11" s="1"/>
  <c r="D95" i="11"/>
  <c r="D96" i="11"/>
  <c r="O96" i="11" s="1"/>
  <c r="P96" i="11" s="1"/>
  <c r="D97" i="11"/>
  <c r="O97" i="11" s="1"/>
  <c r="P97" i="11" s="1"/>
  <c r="D98" i="11"/>
  <c r="D99" i="11"/>
  <c r="X99" i="11" s="1"/>
  <c r="D100" i="11"/>
  <c r="O100" i="11" s="1"/>
  <c r="P100" i="11" s="1"/>
  <c r="D101" i="11"/>
  <c r="X101" i="11" s="1"/>
  <c r="D102" i="11"/>
  <c r="O102" i="11" s="1"/>
  <c r="P102" i="11" s="1"/>
  <c r="D103" i="11"/>
  <c r="D104" i="11"/>
  <c r="O104" i="11" s="1"/>
  <c r="P104" i="11" s="1"/>
  <c r="D105" i="11"/>
  <c r="X105" i="11" s="1"/>
  <c r="D106" i="11"/>
  <c r="D107" i="11"/>
  <c r="O107" i="11" s="1"/>
  <c r="P107" i="11" s="1"/>
  <c r="D108" i="11"/>
  <c r="O108" i="11" s="1"/>
  <c r="P108" i="11" s="1"/>
  <c r="D109" i="11"/>
  <c r="O109" i="11" s="1"/>
  <c r="P109" i="11" s="1"/>
  <c r="D110" i="11"/>
  <c r="O110" i="11" s="1"/>
  <c r="P110" i="11" s="1"/>
  <c r="D111" i="11"/>
  <c r="D112" i="11"/>
  <c r="O112" i="11" s="1"/>
  <c r="P112" i="11" s="1"/>
  <c r="D113" i="11"/>
  <c r="O113" i="11" s="1"/>
  <c r="P113" i="11" s="1"/>
  <c r="D114" i="11"/>
  <c r="D115" i="11"/>
  <c r="X115" i="11" s="1"/>
  <c r="D116" i="11"/>
  <c r="O116" i="11" s="1"/>
  <c r="P116" i="11" s="1"/>
  <c r="D117" i="11"/>
  <c r="X117" i="11" s="1"/>
  <c r="D118" i="11"/>
  <c r="O118" i="11" s="1"/>
  <c r="P118" i="11" s="1"/>
  <c r="D119" i="11"/>
  <c r="O119" i="11" s="1"/>
  <c r="P119" i="11" s="1"/>
  <c r="D120" i="11"/>
  <c r="O120" i="11" s="1"/>
  <c r="P120" i="11" s="1"/>
  <c r="D121" i="11"/>
  <c r="X121" i="11" s="1"/>
  <c r="D122" i="11"/>
  <c r="D123" i="11"/>
  <c r="X123" i="11" s="1"/>
  <c r="D124" i="11"/>
  <c r="O124" i="11" s="1"/>
  <c r="P124" i="11" s="1"/>
  <c r="D125" i="11"/>
  <c r="O125" i="11" s="1"/>
  <c r="P125" i="11" s="1"/>
  <c r="D126" i="11"/>
  <c r="O126" i="11" s="1"/>
  <c r="P126" i="11" s="1"/>
  <c r="D127" i="11"/>
  <c r="D128" i="11"/>
  <c r="O128" i="11" s="1"/>
  <c r="P128" i="11" s="1"/>
  <c r="D129" i="11"/>
  <c r="O129" i="11" s="1"/>
  <c r="P129" i="11" s="1"/>
  <c r="D130" i="11"/>
  <c r="D131" i="11"/>
  <c r="X131" i="11" s="1"/>
  <c r="D132" i="11"/>
  <c r="O132" i="11" s="1"/>
  <c r="P132" i="11" s="1"/>
  <c r="D133" i="11"/>
  <c r="X133" i="11" s="1"/>
  <c r="D134" i="11"/>
  <c r="O134" i="11" s="1"/>
  <c r="P134" i="11" s="1"/>
  <c r="D135" i="11"/>
  <c r="D136" i="11"/>
  <c r="O136" i="11" s="1"/>
  <c r="P136" i="11" s="1"/>
  <c r="D137" i="11"/>
  <c r="X137" i="11" s="1"/>
  <c r="D138" i="11"/>
  <c r="D139" i="11"/>
  <c r="O139" i="11" s="1"/>
  <c r="P139" i="11" s="1"/>
  <c r="D140" i="11"/>
  <c r="O140" i="11" s="1"/>
  <c r="P140" i="11" s="1"/>
  <c r="D141" i="11"/>
  <c r="O141" i="11" s="1"/>
  <c r="P141" i="11" s="1"/>
  <c r="D142" i="11"/>
  <c r="O142" i="11" s="1"/>
  <c r="P142" i="11" s="1"/>
  <c r="D143" i="11"/>
  <c r="D144" i="11"/>
  <c r="O144" i="11" s="1"/>
  <c r="P144" i="11" s="1"/>
  <c r="D145" i="11"/>
  <c r="O145" i="11" s="1"/>
  <c r="P145" i="11" s="1"/>
  <c r="D146" i="11"/>
  <c r="D147" i="11"/>
  <c r="X147" i="11" s="1"/>
  <c r="D148" i="11"/>
  <c r="O148" i="11" s="1"/>
  <c r="P148" i="11" s="1"/>
  <c r="D149" i="11"/>
  <c r="X149" i="11" s="1"/>
  <c r="D150" i="11"/>
  <c r="O150" i="11" s="1"/>
  <c r="P150" i="11" s="1"/>
  <c r="D151" i="11"/>
  <c r="O151" i="11" s="1"/>
  <c r="P151" i="11" s="1"/>
  <c r="D152" i="11"/>
  <c r="O152" i="11" s="1"/>
  <c r="P152" i="11" s="1"/>
  <c r="D153" i="11"/>
  <c r="X153" i="11" s="1"/>
  <c r="D154" i="11"/>
  <c r="D155" i="11"/>
  <c r="X155" i="11" s="1"/>
  <c r="D156" i="11"/>
  <c r="O156" i="11" s="1"/>
  <c r="P156" i="11" s="1"/>
  <c r="D157" i="11"/>
  <c r="O157" i="11" s="1"/>
  <c r="P157" i="11" s="1"/>
  <c r="D158" i="11"/>
  <c r="O158" i="11" s="1"/>
  <c r="P158" i="11" s="1"/>
  <c r="D159" i="11"/>
  <c r="D160" i="11"/>
  <c r="O160" i="11" s="1"/>
  <c r="P160" i="11" s="1"/>
  <c r="D161" i="11"/>
  <c r="O161" i="11" s="1"/>
  <c r="P161" i="11" s="1"/>
  <c r="D162" i="11"/>
  <c r="D163" i="11"/>
  <c r="X163" i="11" s="1"/>
  <c r="D164" i="11"/>
  <c r="O164" i="11" s="1"/>
  <c r="P164" i="11" s="1"/>
  <c r="D165" i="11"/>
  <c r="X165" i="11" s="1"/>
  <c r="D166" i="11"/>
  <c r="O166" i="11" s="1"/>
  <c r="P166" i="11" s="1"/>
  <c r="D167" i="11"/>
  <c r="D168" i="11"/>
  <c r="O168" i="11" s="1"/>
  <c r="P168" i="11" s="1"/>
  <c r="D169" i="11"/>
  <c r="X169" i="11" s="1"/>
  <c r="D170" i="11"/>
  <c r="D171" i="11"/>
  <c r="O171" i="11" s="1"/>
  <c r="P171" i="11" s="1"/>
  <c r="D172" i="11"/>
  <c r="O172" i="11" s="1"/>
  <c r="P172" i="11" s="1"/>
  <c r="D173" i="11"/>
  <c r="O173" i="11" s="1"/>
  <c r="P173" i="11" s="1"/>
  <c r="D174" i="11"/>
  <c r="O174" i="11" s="1"/>
  <c r="P174" i="11" s="1"/>
  <c r="D175" i="11"/>
  <c r="D176" i="11"/>
  <c r="O176" i="11" s="1"/>
  <c r="P176" i="11" s="1"/>
  <c r="D177" i="11"/>
  <c r="O177" i="11" s="1"/>
  <c r="P177" i="11" s="1"/>
  <c r="D178" i="11"/>
  <c r="D179" i="11"/>
  <c r="X179" i="11" s="1"/>
  <c r="E13" i="11"/>
  <c r="E14" i="11"/>
  <c r="E15" i="11"/>
  <c r="E17" i="11"/>
  <c r="E18" i="11"/>
  <c r="E19" i="11"/>
  <c r="E20" i="11"/>
  <c r="E21" i="11"/>
  <c r="E22" i="11"/>
  <c r="E23" i="11"/>
  <c r="E25" i="11"/>
  <c r="E26" i="11"/>
  <c r="E27" i="11"/>
  <c r="E28" i="11"/>
  <c r="E29" i="11"/>
  <c r="E30" i="11"/>
  <c r="E31" i="11"/>
  <c r="E33" i="11"/>
  <c r="E34" i="11"/>
  <c r="E35" i="11"/>
  <c r="E36" i="11"/>
  <c r="E37" i="11"/>
  <c r="E38" i="11"/>
  <c r="E39" i="11"/>
  <c r="E41" i="11"/>
  <c r="E42" i="11"/>
  <c r="E43" i="11"/>
  <c r="E44" i="11"/>
  <c r="E45" i="11"/>
  <c r="E46" i="11"/>
  <c r="E47" i="11"/>
  <c r="E49" i="11"/>
  <c r="E50" i="11"/>
  <c r="E51" i="11"/>
  <c r="E52" i="11"/>
  <c r="E53" i="11"/>
  <c r="E54" i="11"/>
  <c r="E55" i="11"/>
  <c r="E57" i="11"/>
  <c r="E58" i="11"/>
  <c r="E59" i="11"/>
  <c r="E60" i="11"/>
  <c r="E61" i="11"/>
  <c r="E62" i="11"/>
  <c r="E63" i="11"/>
  <c r="E65" i="11"/>
  <c r="E66" i="11"/>
  <c r="E67" i="11"/>
  <c r="E68" i="11"/>
  <c r="E69" i="11"/>
  <c r="E70" i="11"/>
  <c r="E71" i="11"/>
  <c r="E73" i="11"/>
  <c r="E74" i="11"/>
  <c r="E75" i="11"/>
  <c r="E76" i="11"/>
  <c r="E77" i="11"/>
  <c r="E78" i="11"/>
  <c r="E79" i="11"/>
  <c r="E81" i="11"/>
  <c r="E82" i="11"/>
  <c r="E83" i="11"/>
  <c r="E84" i="11"/>
  <c r="E85" i="11"/>
  <c r="E86" i="11"/>
  <c r="E87" i="11"/>
  <c r="E89" i="11"/>
  <c r="E90" i="11"/>
  <c r="E91" i="11"/>
  <c r="E92" i="11"/>
  <c r="E93" i="11"/>
  <c r="E94" i="11"/>
  <c r="E95" i="11"/>
  <c r="E97" i="11"/>
  <c r="E98" i="11"/>
  <c r="E99" i="11"/>
  <c r="E100" i="11"/>
  <c r="E101" i="11"/>
  <c r="E102" i="11"/>
  <c r="E103" i="11"/>
  <c r="E105" i="11"/>
  <c r="E106" i="11"/>
  <c r="E107" i="11"/>
  <c r="E108" i="11"/>
  <c r="E109" i="11"/>
  <c r="E110" i="11"/>
  <c r="E111" i="11"/>
  <c r="E113" i="11"/>
  <c r="E114" i="11"/>
  <c r="E115" i="11"/>
  <c r="E116" i="11"/>
  <c r="E117" i="11"/>
  <c r="E118" i="11"/>
  <c r="E119" i="11"/>
  <c r="E121" i="11"/>
  <c r="E122" i="11"/>
  <c r="E123" i="11"/>
  <c r="E124" i="11"/>
  <c r="E125" i="11"/>
  <c r="E126" i="11"/>
  <c r="E127" i="11"/>
  <c r="E129" i="11"/>
  <c r="E130" i="11"/>
  <c r="E131" i="11"/>
  <c r="E132" i="11"/>
  <c r="E133" i="11"/>
  <c r="E134" i="11"/>
  <c r="E135" i="11"/>
  <c r="E137" i="11"/>
  <c r="E138" i="11"/>
  <c r="E139" i="11"/>
  <c r="E140" i="11"/>
  <c r="E141" i="11"/>
  <c r="E142" i="11"/>
  <c r="E143" i="11"/>
  <c r="E145" i="11"/>
  <c r="E146" i="11"/>
  <c r="E147" i="11"/>
  <c r="E148" i="11"/>
  <c r="E149" i="11"/>
  <c r="E150" i="11"/>
  <c r="E151" i="11"/>
  <c r="E153" i="11"/>
  <c r="E154" i="11"/>
  <c r="E155" i="11"/>
  <c r="E156" i="11"/>
  <c r="E157" i="11"/>
  <c r="E158" i="11"/>
  <c r="E159" i="11"/>
  <c r="E161" i="11"/>
  <c r="E162" i="11"/>
  <c r="E163" i="11"/>
  <c r="E164" i="11"/>
  <c r="E165" i="11"/>
  <c r="E166" i="11"/>
  <c r="E167" i="11"/>
  <c r="E169" i="11"/>
  <c r="E170" i="11"/>
  <c r="E171" i="11"/>
  <c r="E172" i="11"/>
  <c r="E173" i="11"/>
  <c r="E174" i="11"/>
  <c r="E175" i="11"/>
  <c r="E177" i="11"/>
  <c r="E178" i="11"/>
  <c r="E179" i="11"/>
  <c r="E7" i="11"/>
  <c r="E9" i="11"/>
  <c r="E10" i="11"/>
  <c r="E11" i="11"/>
  <c r="E12" i="11"/>
  <c r="O15" i="11"/>
  <c r="P15" i="11" s="1"/>
  <c r="O18" i="11"/>
  <c r="P18" i="11" s="1"/>
  <c r="O19" i="11"/>
  <c r="P19" i="11" s="1"/>
  <c r="O26" i="11"/>
  <c r="P26" i="11" s="1"/>
  <c r="O27" i="11"/>
  <c r="P27" i="11" s="1"/>
  <c r="O31" i="11"/>
  <c r="P31" i="11" s="1"/>
  <c r="O34" i="11"/>
  <c r="P34" i="11" s="1"/>
  <c r="O35" i="11"/>
  <c r="P35" i="11" s="1"/>
  <c r="O39" i="11"/>
  <c r="P39" i="11" s="1"/>
  <c r="O42" i="11"/>
  <c r="P42" i="11" s="1"/>
  <c r="O47" i="11"/>
  <c r="P47" i="11" s="1"/>
  <c r="O50" i="11"/>
  <c r="P50" i="11" s="1"/>
  <c r="O51" i="11"/>
  <c r="P51" i="11" s="1"/>
  <c r="O58" i="11"/>
  <c r="P58" i="11" s="1"/>
  <c r="O59" i="11"/>
  <c r="P59" i="11" s="1"/>
  <c r="O63" i="11"/>
  <c r="P63" i="11" s="1"/>
  <c r="O66" i="11"/>
  <c r="P66" i="11" s="1"/>
  <c r="O67" i="11"/>
  <c r="P67" i="11" s="1"/>
  <c r="O71" i="11"/>
  <c r="P71" i="11" s="1"/>
  <c r="O74" i="11"/>
  <c r="P74" i="11" s="1"/>
  <c r="O79" i="11"/>
  <c r="P79" i="11" s="1"/>
  <c r="O82" i="11"/>
  <c r="P82" i="11" s="1"/>
  <c r="O83" i="11"/>
  <c r="P83" i="11" s="1"/>
  <c r="O90" i="11"/>
  <c r="P90" i="11" s="1"/>
  <c r="O91" i="11"/>
  <c r="P91" i="11" s="1"/>
  <c r="O95" i="11"/>
  <c r="P95" i="11" s="1"/>
  <c r="O98" i="11"/>
  <c r="P98" i="11" s="1"/>
  <c r="O99" i="11"/>
  <c r="P99" i="11" s="1"/>
  <c r="O103" i="11"/>
  <c r="P103" i="11" s="1"/>
  <c r="O106" i="11"/>
  <c r="P106" i="11" s="1"/>
  <c r="O111" i="11"/>
  <c r="P111" i="11" s="1"/>
  <c r="O114" i="11"/>
  <c r="P114" i="11" s="1"/>
  <c r="O115" i="11"/>
  <c r="P115" i="11" s="1"/>
  <c r="O122" i="11"/>
  <c r="P122" i="11" s="1"/>
  <c r="O123" i="11"/>
  <c r="P123" i="11" s="1"/>
  <c r="O127" i="11"/>
  <c r="P127" i="11" s="1"/>
  <c r="O130" i="11"/>
  <c r="P130" i="11" s="1"/>
  <c r="O131" i="11"/>
  <c r="P131" i="11" s="1"/>
  <c r="O135" i="11"/>
  <c r="P135" i="11" s="1"/>
  <c r="O138" i="11"/>
  <c r="P138" i="11" s="1"/>
  <c r="O143" i="11"/>
  <c r="P143" i="11" s="1"/>
  <c r="O146" i="11"/>
  <c r="P146" i="11" s="1"/>
  <c r="O147" i="11"/>
  <c r="P147" i="11" s="1"/>
  <c r="O154" i="11"/>
  <c r="P154" i="11" s="1"/>
  <c r="O155" i="11"/>
  <c r="P155" i="11" s="1"/>
  <c r="O159" i="11"/>
  <c r="P159" i="11" s="1"/>
  <c r="O162" i="11"/>
  <c r="P162" i="11" s="1"/>
  <c r="O163" i="11"/>
  <c r="P163" i="11" s="1"/>
  <c r="O167" i="11"/>
  <c r="P167" i="11" s="1"/>
  <c r="O170" i="11"/>
  <c r="P170" i="11" s="1"/>
  <c r="O175" i="11"/>
  <c r="P175" i="11" s="1"/>
  <c r="O178" i="11"/>
  <c r="P178" i="11" s="1"/>
  <c r="O179" i="11"/>
  <c r="P179" i="11" s="1"/>
  <c r="W13" i="11"/>
  <c r="W14" i="11"/>
  <c r="W17" i="11"/>
  <c r="W21" i="11"/>
  <c r="W22" i="11"/>
  <c r="W25" i="11"/>
  <c r="W29" i="11"/>
  <c r="W30" i="11"/>
  <c r="W33" i="11"/>
  <c r="W37" i="11"/>
  <c r="W38" i="11"/>
  <c r="W41" i="11"/>
  <c r="W45" i="11"/>
  <c r="W46" i="11"/>
  <c r="W49" i="11"/>
  <c r="W53" i="11"/>
  <c r="W54" i="11"/>
  <c r="W57" i="11"/>
  <c r="W61" i="11"/>
  <c r="W62" i="11"/>
  <c r="W65" i="11"/>
  <c r="W69" i="11"/>
  <c r="W70" i="11"/>
  <c r="W73" i="11"/>
  <c r="W77" i="11"/>
  <c r="W78" i="11"/>
  <c r="W81" i="11"/>
  <c r="W85" i="11"/>
  <c r="W86" i="11"/>
  <c r="W89" i="11"/>
  <c r="W93" i="11"/>
  <c r="W94" i="11"/>
  <c r="W97" i="11"/>
  <c r="W101" i="11"/>
  <c r="W102" i="11"/>
  <c r="W105" i="11"/>
  <c r="W109" i="11"/>
  <c r="W110" i="11"/>
  <c r="W113" i="11"/>
  <c r="W117" i="11"/>
  <c r="W118" i="11"/>
  <c r="W121" i="11"/>
  <c r="W125" i="11"/>
  <c r="W126" i="11"/>
  <c r="W129" i="11"/>
  <c r="W133" i="11"/>
  <c r="W134" i="11"/>
  <c r="W137" i="11"/>
  <c r="W141" i="11"/>
  <c r="W142" i="11"/>
  <c r="W145" i="11"/>
  <c r="W149" i="11"/>
  <c r="W150" i="11"/>
  <c r="W153" i="11"/>
  <c r="W157" i="11"/>
  <c r="W158" i="11"/>
  <c r="W161" i="11"/>
  <c r="W165" i="11"/>
  <c r="W166" i="11"/>
  <c r="W169" i="11"/>
  <c r="W173" i="11"/>
  <c r="W174" i="11"/>
  <c r="W177" i="11"/>
  <c r="X14" i="11"/>
  <c r="X15" i="11"/>
  <c r="X18" i="11"/>
  <c r="X22" i="11"/>
  <c r="X23" i="11"/>
  <c r="X26" i="11"/>
  <c r="X30" i="11"/>
  <c r="X31" i="11"/>
  <c r="X34" i="11"/>
  <c r="X38" i="11"/>
  <c r="X39" i="11"/>
  <c r="X42" i="11"/>
  <c r="X46" i="11"/>
  <c r="X47" i="11"/>
  <c r="X50" i="11"/>
  <c r="X54" i="11"/>
  <c r="X55" i="11"/>
  <c r="X58" i="11"/>
  <c r="X62" i="11"/>
  <c r="X63" i="11"/>
  <c r="X66" i="11"/>
  <c r="X70" i="11"/>
  <c r="X71" i="11"/>
  <c r="X74" i="11"/>
  <c r="X78" i="11"/>
  <c r="X79" i="11"/>
  <c r="X82" i="11"/>
  <c r="X86" i="11"/>
  <c r="X87" i="11"/>
  <c r="X90" i="11"/>
  <c r="X94" i="11"/>
  <c r="X95" i="11"/>
  <c r="X98" i="11"/>
  <c r="X102" i="11"/>
  <c r="X103" i="11"/>
  <c r="X106" i="11"/>
  <c r="X110" i="11"/>
  <c r="X111" i="11"/>
  <c r="X114" i="11"/>
  <c r="X118" i="11"/>
  <c r="X119" i="11"/>
  <c r="X122" i="11"/>
  <c r="X126" i="11"/>
  <c r="X127" i="11"/>
  <c r="X130" i="11"/>
  <c r="X134" i="11"/>
  <c r="X135" i="11"/>
  <c r="X138" i="11"/>
  <c r="X142" i="11"/>
  <c r="X143" i="11"/>
  <c r="X146" i="11"/>
  <c r="X150" i="11"/>
  <c r="X151" i="11"/>
  <c r="X154" i="11"/>
  <c r="X158" i="11"/>
  <c r="X159" i="11"/>
  <c r="X162" i="11"/>
  <c r="X166" i="11"/>
  <c r="X167" i="11"/>
  <c r="X170" i="11"/>
  <c r="X174" i="11"/>
  <c r="X175" i="11"/>
  <c r="X178" i="11"/>
  <c r="X171" i="11" l="1"/>
  <c r="X139" i="11"/>
  <c r="X107" i="11"/>
  <c r="X75" i="11"/>
  <c r="X43" i="11"/>
  <c r="X77" i="11"/>
  <c r="X13" i="11"/>
  <c r="O117" i="11"/>
  <c r="P117" i="11" s="1"/>
  <c r="O53" i="11"/>
  <c r="P53" i="11" s="1"/>
  <c r="X141" i="11"/>
  <c r="X125" i="11"/>
  <c r="X61" i="11"/>
  <c r="O165" i="11"/>
  <c r="P165" i="11" s="1"/>
  <c r="O101" i="11"/>
  <c r="P101" i="11" s="1"/>
  <c r="O37" i="11"/>
  <c r="P37" i="11" s="1"/>
  <c r="X173" i="11"/>
  <c r="X109" i="11"/>
  <c r="X45" i="11"/>
  <c r="O149" i="11"/>
  <c r="P149" i="11" s="1"/>
  <c r="O85" i="11"/>
  <c r="P85" i="11" s="1"/>
  <c r="O21" i="11"/>
  <c r="P21" i="11" s="1"/>
  <c r="X157" i="11"/>
  <c r="X93" i="11"/>
  <c r="X29" i="11"/>
  <c r="O133" i="11"/>
  <c r="P133" i="11" s="1"/>
  <c r="O69" i="11"/>
  <c r="P69" i="11" s="1"/>
  <c r="X161" i="11"/>
  <c r="X81" i="11"/>
  <c r="O169" i="11"/>
  <c r="P169" i="11" s="1"/>
  <c r="O153" i="11"/>
  <c r="P153" i="11" s="1"/>
  <c r="O137" i="11"/>
  <c r="P137" i="11" s="1"/>
  <c r="O121" i="11"/>
  <c r="P121" i="11" s="1"/>
  <c r="O105" i="11"/>
  <c r="P105" i="11" s="1"/>
  <c r="O89" i="11"/>
  <c r="P89" i="11" s="1"/>
  <c r="O73" i="11"/>
  <c r="P73" i="11" s="1"/>
  <c r="O57" i="11"/>
  <c r="P57" i="11" s="1"/>
  <c r="O25" i="11"/>
  <c r="P25" i="11" s="1"/>
  <c r="X129" i="11"/>
  <c r="X97" i="11"/>
  <c r="X65" i="11"/>
  <c r="X49" i="11"/>
  <c r="X33" i="11"/>
  <c r="X177" i="11"/>
  <c r="X145" i="11"/>
  <c r="X113" i="11"/>
  <c r="X17" i="11"/>
  <c r="O41" i="11"/>
  <c r="P41" i="11" s="1"/>
  <c r="X176" i="11"/>
  <c r="X172" i="11"/>
  <c r="X168" i="11"/>
  <c r="X164" i="11"/>
  <c r="X160" i="11"/>
  <c r="X156" i="11"/>
  <c r="X152" i="11"/>
  <c r="X148" i="11"/>
  <c r="X144" i="11"/>
  <c r="X140" i="11"/>
  <c r="X136" i="11"/>
  <c r="X132" i="11"/>
  <c r="X128" i="11"/>
  <c r="X124" i="11"/>
  <c r="X120" i="11"/>
  <c r="X116" i="11"/>
  <c r="X112" i="11"/>
  <c r="X108" i="11"/>
  <c r="X104" i="11"/>
  <c r="X100" i="11"/>
  <c r="X96" i="11"/>
  <c r="X92" i="11"/>
  <c r="X88" i="11"/>
  <c r="X84" i="11"/>
  <c r="X80" i="11"/>
  <c r="X76" i="11"/>
  <c r="X72" i="11"/>
  <c r="X68" i="11"/>
  <c r="X64" i="11"/>
  <c r="X60" i="11"/>
  <c r="X56" i="11"/>
  <c r="X52" i="11"/>
  <c r="X48" i="11"/>
  <c r="X44" i="11"/>
  <c r="X40" i="11"/>
  <c r="X36" i="11"/>
  <c r="X32" i="11"/>
  <c r="X28" i="11"/>
  <c r="X24" i="11"/>
  <c r="X20" i="11"/>
  <c r="X16" i="11"/>
  <c r="A178" i="11"/>
  <c r="B178" i="11"/>
  <c r="AI178" i="11"/>
  <c r="A179" i="11"/>
  <c r="B179" i="11"/>
  <c r="AI179" i="11"/>
  <c r="F178" i="11" l="1"/>
  <c r="G178" i="11" s="1"/>
  <c r="T178" i="11" s="1"/>
  <c r="U178" i="11" s="1"/>
  <c r="L178" i="11"/>
  <c r="Y178" i="11"/>
  <c r="Z178" i="11" s="1"/>
  <c r="AA178" i="11"/>
  <c r="AB178" i="11" s="1"/>
  <c r="AE178" i="11"/>
  <c r="AC178" i="11"/>
  <c r="F179" i="11"/>
  <c r="G179" i="11" s="1"/>
  <c r="L179" i="11"/>
  <c r="Y179" i="11"/>
  <c r="Z179" i="11" s="1"/>
  <c r="AA179" i="11"/>
  <c r="AB179" i="11" s="1"/>
  <c r="AE179" i="11"/>
  <c r="AC179" i="11"/>
  <c r="C144" i="4"/>
  <c r="D144" i="4"/>
  <c r="Z144" i="4" s="1"/>
  <c r="E144" i="4"/>
  <c r="AD144" i="4" s="1"/>
  <c r="F144" i="4"/>
  <c r="G144" i="4"/>
  <c r="H144" i="4"/>
  <c r="AU144" i="4"/>
  <c r="K144" i="4"/>
  <c r="L144" i="4"/>
  <c r="C145" i="4"/>
  <c r="D145" i="4"/>
  <c r="Z145" i="4" s="1"/>
  <c r="E145" i="4"/>
  <c r="AD145" i="4" s="1"/>
  <c r="F145" i="4"/>
  <c r="G145" i="4"/>
  <c r="H145" i="4"/>
  <c r="K145" i="4"/>
  <c r="L145" i="4"/>
  <c r="C146" i="4"/>
  <c r="D146" i="4"/>
  <c r="Y146" i="4" s="1"/>
  <c r="E146" i="4"/>
  <c r="AD146" i="4" s="1"/>
  <c r="F146" i="4"/>
  <c r="G146" i="4"/>
  <c r="H146" i="4"/>
  <c r="AS146" i="4"/>
  <c r="K146" i="4"/>
  <c r="L146" i="4"/>
  <c r="C147" i="4"/>
  <c r="D147" i="4"/>
  <c r="Z147" i="4" s="1"/>
  <c r="E147" i="4"/>
  <c r="AD147" i="4" s="1"/>
  <c r="F147" i="4"/>
  <c r="H147" i="4"/>
  <c r="AS147" i="4"/>
  <c r="J147" i="4"/>
  <c r="W147" i="4" s="1"/>
  <c r="X147" i="4" s="1"/>
  <c r="K147" i="4"/>
  <c r="AP147" i="4" s="1"/>
  <c r="AQ147" i="4" s="1"/>
  <c r="L147" i="4"/>
  <c r="C148" i="4"/>
  <c r="D148" i="4"/>
  <c r="Z148" i="4" s="1"/>
  <c r="E148" i="4"/>
  <c r="AD148" i="4" s="1"/>
  <c r="F148" i="4"/>
  <c r="H148" i="4"/>
  <c r="J148" i="4"/>
  <c r="W148" i="4" s="1"/>
  <c r="X148" i="4" s="1"/>
  <c r="K148" i="4"/>
  <c r="AP148" i="4" s="1"/>
  <c r="AQ148" i="4" s="1"/>
  <c r="L148" i="4"/>
  <c r="C149" i="4"/>
  <c r="D149" i="4"/>
  <c r="E149" i="4"/>
  <c r="AD149" i="4" s="1"/>
  <c r="F149" i="4"/>
  <c r="H149" i="4"/>
  <c r="AU149" i="4"/>
  <c r="K149" i="4"/>
  <c r="L149" i="4"/>
  <c r="C150" i="4"/>
  <c r="D150" i="4"/>
  <c r="Z150" i="4" s="1"/>
  <c r="E150" i="4"/>
  <c r="AD150" i="4" s="1"/>
  <c r="F150" i="4"/>
  <c r="H150" i="4"/>
  <c r="AS150" i="4"/>
  <c r="K150" i="4"/>
  <c r="L150" i="4"/>
  <c r="C151" i="4"/>
  <c r="D151" i="4"/>
  <c r="Z151" i="4" s="1"/>
  <c r="E151" i="4"/>
  <c r="AD151" i="4" s="1"/>
  <c r="F151" i="4"/>
  <c r="G151" i="4"/>
  <c r="H151" i="4"/>
  <c r="AS151" i="4"/>
  <c r="K151" i="4"/>
  <c r="L151" i="4"/>
  <c r="C152" i="4"/>
  <c r="D152" i="4"/>
  <c r="Z152" i="4" s="1"/>
  <c r="E152" i="4"/>
  <c r="AD152" i="4" s="1"/>
  <c r="F152" i="4"/>
  <c r="G152" i="4"/>
  <c r="H152" i="4"/>
  <c r="AE152" i="4" s="1"/>
  <c r="AU152" i="4"/>
  <c r="K152" i="4"/>
  <c r="L152" i="4"/>
  <c r="C153" i="4"/>
  <c r="D153" i="4"/>
  <c r="Z153" i="4" s="1"/>
  <c r="E153" i="4"/>
  <c r="AD153" i="4" s="1"/>
  <c r="F153" i="4"/>
  <c r="G153" i="4"/>
  <c r="H153" i="4"/>
  <c r="AU153" i="4"/>
  <c r="K153" i="4"/>
  <c r="L153" i="4"/>
  <c r="C154" i="4"/>
  <c r="D154" i="4"/>
  <c r="Y154" i="4" s="1"/>
  <c r="E154" i="4"/>
  <c r="AD154" i="4" s="1"/>
  <c r="F154" i="4"/>
  <c r="G154" i="4"/>
  <c r="H154" i="4"/>
  <c r="AS154" i="4"/>
  <c r="K154" i="4"/>
  <c r="L154" i="4"/>
  <c r="C155" i="4"/>
  <c r="D155" i="4"/>
  <c r="E155" i="4"/>
  <c r="AD155" i="4" s="1"/>
  <c r="F155" i="4"/>
  <c r="G155" i="4"/>
  <c r="H155" i="4"/>
  <c r="I155" i="4"/>
  <c r="J155" i="4"/>
  <c r="W155" i="4" s="1"/>
  <c r="X155" i="4" s="1"/>
  <c r="K155" i="4"/>
  <c r="AP155" i="4" s="1"/>
  <c r="AQ155" i="4" s="1"/>
  <c r="L155" i="4"/>
  <c r="C156" i="4"/>
  <c r="D156" i="4"/>
  <c r="Z156" i="4" s="1"/>
  <c r="E156" i="4"/>
  <c r="AD156" i="4" s="1"/>
  <c r="F156" i="4"/>
  <c r="G156" i="4"/>
  <c r="H156" i="4"/>
  <c r="I156" i="4"/>
  <c r="AU156" i="4"/>
  <c r="J156" i="4"/>
  <c r="W156" i="4" s="1"/>
  <c r="X156" i="4" s="1"/>
  <c r="K156" i="4"/>
  <c r="AP156" i="4" s="1"/>
  <c r="AQ156" i="4" s="1"/>
  <c r="L156" i="4"/>
  <c r="C157" i="4"/>
  <c r="D157" i="4"/>
  <c r="Z157" i="4" s="1"/>
  <c r="E157" i="4"/>
  <c r="AD157" i="4" s="1"/>
  <c r="F157" i="4"/>
  <c r="H157" i="4"/>
  <c r="AU157" i="4"/>
  <c r="J157" i="4"/>
  <c r="W157" i="4" s="1"/>
  <c r="X157" i="4" s="1"/>
  <c r="K157" i="4"/>
  <c r="L157" i="4"/>
  <c r="C158" i="4"/>
  <c r="D158" i="4"/>
  <c r="Z158" i="4" s="1"/>
  <c r="E158" i="4"/>
  <c r="AD158" i="4" s="1"/>
  <c r="F158" i="4"/>
  <c r="H158" i="4"/>
  <c r="AU158" i="4"/>
  <c r="J158" i="4"/>
  <c r="W158" i="4" s="1"/>
  <c r="X158" i="4" s="1"/>
  <c r="K158" i="4"/>
  <c r="L158" i="4"/>
  <c r="C159" i="4"/>
  <c r="D159" i="4"/>
  <c r="Z159" i="4" s="1"/>
  <c r="E159" i="4"/>
  <c r="AD159" i="4" s="1"/>
  <c r="F159" i="4"/>
  <c r="H159" i="4"/>
  <c r="AS159" i="4"/>
  <c r="J159" i="4"/>
  <c r="W159" i="4" s="1"/>
  <c r="X159" i="4" s="1"/>
  <c r="K159" i="4"/>
  <c r="L159" i="4"/>
  <c r="C160" i="4"/>
  <c r="D160" i="4"/>
  <c r="E160" i="4"/>
  <c r="AD160" i="4" s="1"/>
  <c r="F160" i="4"/>
  <c r="H160" i="4"/>
  <c r="J160" i="4"/>
  <c r="W160" i="4" s="1"/>
  <c r="X160" i="4" s="1"/>
  <c r="K160" i="4"/>
  <c r="L160" i="4"/>
  <c r="C161" i="4"/>
  <c r="D161" i="4"/>
  <c r="Z161" i="4" s="1"/>
  <c r="E161" i="4"/>
  <c r="AD161" i="4" s="1"/>
  <c r="F161" i="4"/>
  <c r="H161" i="4"/>
  <c r="AS161" i="4"/>
  <c r="J161" i="4"/>
  <c r="W161" i="4" s="1"/>
  <c r="X161" i="4" s="1"/>
  <c r="K161" i="4"/>
  <c r="L161" i="4"/>
  <c r="C162" i="4"/>
  <c r="D162" i="4"/>
  <c r="E162" i="4"/>
  <c r="AD162" i="4" s="1"/>
  <c r="F162" i="4"/>
  <c r="H162" i="4"/>
  <c r="AU162" i="4"/>
  <c r="J162" i="4"/>
  <c r="W162" i="4" s="1"/>
  <c r="X162" i="4" s="1"/>
  <c r="K162" i="4"/>
  <c r="L162" i="4"/>
  <c r="C163" i="4"/>
  <c r="D163" i="4"/>
  <c r="Y163" i="4" s="1"/>
  <c r="E163" i="4"/>
  <c r="AD163" i="4" s="1"/>
  <c r="F163" i="4"/>
  <c r="G163" i="4"/>
  <c r="H163" i="4"/>
  <c r="I163" i="4"/>
  <c r="AS163" i="4"/>
  <c r="J163" i="4"/>
  <c r="W163" i="4" s="1"/>
  <c r="X163" i="4" s="1"/>
  <c r="K163" i="4"/>
  <c r="AP163" i="4" s="1"/>
  <c r="AQ163" i="4" s="1"/>
  <c r="L163" i="4"/>
  <c r="C164" i="4"/>
  <c r="D164" i="4"/>
  <c r="Z164" i="4" s="1"/>
  <c r="E164" i="4"/>
  <c r="AD164" i="4" s="1"/>
  <c r="F164" i="4"/>
  <c r="G164" i="4"/>
  <c r="H164" i="4"/>
  <c r="I164" i="4"/>
  <c r="AU164" i="4"/>
  <c r="J164" i="4"/>
  <c r="W164" i="4" s="1"/>
  <c r="X164" i="4" s="1"/>
  <c r="K164" i="4"/>
  <c r="AP164" i="4" s="1"/>
  <c r="AQ164" i="4" s="1"/>
  <c r="L164" i="4"/>
  <c r="C165" i="4"/>
  <c r="D165" i="4"/>
  <c r="E165" i="4"/>
  <c r="AD165" i="4" s="1"/>
  <c r="F165" i="4"/>
  <c r="H165" i="4"/>
  <c r="J165" i="4"/>
  <c r="W165" i="4" s="1"/>
  <c r="X165" i="4" s="1"/>
  <c r="K165" i="4"/>
  <c r="L165" i="4"/>
  <c r="C166" i="4"/>
  <c r="D166" i="4"/>
  <c r="Z166" i="4" s="1"/>
  <c r="E166" i="4"/>
  <c r="AD166" i="4" s="1"/>
  <c r="F166" i="4"/>
  <c r="H166" i="4"/>
  <c r="AS166" i="4"/>
  <c r="J166" i="4"/>
  <c r="W166" i="4" s="1"/>
  <c r="X166" i="4" s="1"/>
  <c r="K166" i="4"/>
  <c r="L166" i="4"/>
  <c r="C167" i="4"/>
  <c r="D167" i="4"/>
  <c r="E167" i="4"/>
  <c r="AD167" i="4" s="1"/>
  <c r="F167" i="4"/>
  <c r="H167" i="4"/>
  <c r="AU167" i="4"/>
  <c r="J167" i="4"/>
  <c r="W167" i="4" s="1"/>
  <c r="X167" i="4" s="1"/>
  <c r="K167" i="4"/>
  <c r="L167" i="4"/>
  <c r="C168" i="4"/>
  <c r="D168" i="4"/>
  <c r="Y168" i="4" s="1"/>
  <c r="E168" i="4"/>
  <c r="AD168" i="4" s="1"/>
  <c r="F168" i="4"/>
  <c r="H168" i="4"/>
  <c r="AU168" i="4"/>
  <c r="J168" i="4"/>
  <c r="W168" i="4" s="1"/>
  <c r="X168" i="4" s="1"/>
  <c r="K168" i="4"/>
  <c r="L168" i="4"/>
  <c r="C169" i="4"/>
  <c r="D169" i="4"/>
  <c r="Y169" i="4" s="1"/>
  <c r="E169" i="4"/>
  <c r="AD169" i="4" s="1"/>
  <c r="F169" i="4"/>
  <c r="H169" i="4"/>
  <c r="AS169" i="4"/>
  <c r="J169" i="4"/>
  <c r="W169" i="4" s="1"/>
  <c r="X169" i="4" s="1"/>
  <c r="K169" i="4"/>
  <c r="L169" i="4"/>
  <c r="C170" i="4"/>
  <c r="D170" i="4"/>
  <c r="Z170" i="4" s="1"/>
  <c r="E170" i="4"/>
  <c r="AD170" i="4" s="1"/>
  <c r="F170" i="4"/>
  <c r="H170" i="4"/>
  <c r="J170" i="4"/>
  <c r="W170" i="4" s="1"/>
  <c r="X170" i="4" s="1"/>
  <c r="K170" i="4"/>
  <c r="L170" i="4"/>
  <c r="C171" i="4"/>
  <c r="D171" i="4"/>
  <c r="Y171" i="4" s="1"/>
  <c r="E171" i="4"/>
  <c r="AD171" i="4" s="1"/>
  <c r="F171" i="4"/>
  <c r="G171" i="4"/>
  <c r="H171" i="4"/>
  <c r="I171" i="4"/>
  <c r="AS171" i="4"/>
  <c r="J171" i="4"/>
  <c r="W171" i="4" s="1"/>
  <c r="X171" i="4" s="1"/>
  <c r="K171" i="4"/>
  <c r="AP171" i="4" s="1"/>
  <c r="AQ171" i="4" s="1"/>
  <c r="L171" i="4"/>
  <c r="C172" i="4"/>
  <c r="D172" i="4"/>
  <c r="Y172" i="4" s="1"/>
  <c r="E172" i="4"/>
  <c r="AD172" i="4" s="1"/>
  <c r="F172" i="4"/>
  <c r="G172" i="4"/>
  <c r="H172" i="4"/>
  <c r="I172" i="4"/>
  <c r="AU172" i="4"/>
  <c r="J172" i="4"/>
  <c r="W172" i="4" s="1"/>
  <c r="X172" i="4" s="1"/>
  <c r="K172" i="4"/>
  <c r="AP172" i="4" s="1"/>
  <c r="AQ172" i="4" s="1"/>
  <c r="L172" i="4"/>
  <c r="C173" i="4"/>
  <c r="D173" i="4"/>
  <c r="Z173" i="4" s="1"/>
  <c r="E173" i="4"/>
  <c r="AD173" i="4" s="1"/>
  <c r="F173" i="4"/>
  <c r="H173" i="4"/>
  <c r="J173" i="4"/>
  <c r="W173" i="4" s="1"/>
  <c r="X173" i="4" s="1"/>
  <c r="K173" i="4"/>
  <c r="L173" i="4"/>
  <c r="C174" i="4"/>
  <c r="D174" i="4"/>
  <c r="Z174" i="4" s="1"/>
  <c r="E174" i="4"/>
  <c r="AD174" i="4" s="1"/>
  <c r="F174" i="4"/>
  <c r="H174" i="4"/>
  <c r="J174" i="4"/>
  <c r="W174" i="4" s="1"/>
  <c r="X174" i="4" s="1"/>
  <c r="K174" i="4"/>
  <c r="L174" i="4"/>
  <c r="C175" i="4"/>
  <c r="D175" i="4"/>
  <c r="Y175" i="4" s="1"/>
  <c r="E175" i="4"/>
  <c r="AD175" i="4" s="1"/>
  <c r="F175" i="4"/>
  <c r="H175" i="4"/>
  <c r="AU175" i="4"/>
  <c r="J175" i="4"/>
  <c r="W175" i="4" s="1"/>
  <c r="X175" i="4" s="1"/>
  <c r="K175" i="4"/>
  <c r="L175" i="4"/>
  <c r="C176" i="4"/>
  <c r="D176" i="4"/>
  <c r="Z176" i="4" s="1"/>
  <c r="E176" i="4"/>
  <c r="AD176" i="4" s="1"/>
  <c r="F176" i="4"/>
  <c r="H176" i="4"/>
  <c r="AS176" i="4"/>
  <c r="J176" i="4"/>
  <c r="W176" i="4" s="1"/>
  <c r="X176" i="4" s="1"/>
  <c r="K176" i="4"/>
  <c r="L176" i="4"/>
  <c r="C177" i="4"/>
  <c r="D177" i="4"/>
  <c r="E177" i="4"/>
  <c r="AD177" i="4" s="1"/>
  <c r="F177" i="4"/>
  <c r="H177" i="4"/>
  <c r="AU177" i="4"/>
  <c r="J177" i="4"/>
  <c r="W177" i="4" s="1"/>
  <c r="X177" i="4" s="1"/>
  <c r="K177" i="4"/>
  <c r="L177" i="4"/>
  <c r="C178" i="4"/>
  <c r="D178" i="4"/>
  <c r="Y178" i="4" s="1"/>
  <c r="E178" i="4"/>
  <c r="AD178" i="4" s="1"/>
  <c r="F178" i="4"/>
  <c r="H178" i="4"/>
  <c r="AS178" i="4"/>
  <c r="J178" i="4"/>
  <c r="W178" i="4" s="1"/>
  <c r="X178" i="4" s="1"/>
  <c r="K178" i="4"/>
  <c r="L178" i="4"/>
  <c r="AS145" i="4"/>
  <c r="AU145" i="4"/>
  <c r="AN147" i="4"/>
  <c r="AN148" i="4"/>
  <c r="AU148" i="4"/>
  <c r="AN155" i="4"/>
  <c r="AN156" i="4"/>
  <c r="AN163" i="4"/>
  <c r="AN164" i="4"/>
  <c r="AN171" i="4"/>
  <c r="AN172" i="4"/>
  <c r="A144" i="4"/>
  <c r="B144" i="4"/>
  <c r="N144" i="4" s="1"/>
  <c r="T144" i="4" s="1"/>
  <c r="A145" i="4"/>
  <c r="B145" i="4"/>
  <c r="N145" i="4" s="1"/>
  <c r="T145" i="4" s="1"/>
  <c r="A146" i="4"/>
  <c r="B146" i="4"/>
  <c r="A147" i="4"/>
  <c r="B147" i="4"/>
  <c r="A148" i="4"/>
  <c r="B148" i="4"/>
  <c r="N148" i="4" s="1"/>
  <c r="T148" i="4" s="1"/>
  <c r="A149" i="4"/>
  <c r="B149" i="4"/>
  <c r="N149" i="4" s="1"/>
  <c r="T149" i="4" s="1"/>
  <c r="A150" i="4"/>
  <c r="B150" i="4"/>
  <c r="N150" i="4" s="1"/>
  <c r="T150" i="4" s="1"/>
  <c r="A151" i="4"/>
  <c r="B151" i="4"/>
  <c r="A152" i="4"/>
  <c r="B152" i="4"/>
  <c r="N152" i="4" s="1"/>
  <c r="T152" i="4" s="1"/>
  <c r="A153" i="4"/>
  <c r="B153" i="4"/>
  <c r="N153" i="4" s="1"/>
  <c r="T153" i="4" s="1"/>
  <c r="A154" i="4"/>
  <c r="B154" i="4"/>
  <c r="N154" i="4" s="1"/>
  <c r="T154" i="4" s="1"/>
  <c r="A155" i="4"/>
  <c r="B155" i="4"/>
  <c r="A156" i="4"/>
  <c r="B156" i="4"/>
  <c r="A157" i="4"/>
  <c r="B157" i="4"/>
  <c r="N157" i="4" s="1"/>
  <c r="T157" i="4" s="1"/>
  <c r="A158" i="4"/>
  <c r="B158" i="4"/>
  <c r="N158" i="4" s="1"/>
  <c r="T158" i="4" s="1"/>
  <c r="A159" i="4"/>
  <c r="B159" i="4"/>
  <c r="A160" i="4"/>
  <c r="B160" i="4"/>
  <c r="N160" i="4" s="1"/>
  <c r="T160" i="4" s="1"/>
  <c r="A161" i="4"/>
  <c r="B161" i="4"/>
  <c r="N161" i="4" s="1"/>
  <c r="T161" i="4" s="1"/>
  <c r="A162" i="4"/>
  <c r="B162" i="4"/>
  <c r="N162" i="4" s="1"/>
  <c r="T162" i="4" s="1"/>
  <c r="A163" i="4"/>
  <c r="B163" i="4"/>
  <c r="A164" i="4"/>
  <c r="B164" i="4"/>
  <c r="N164" i="4" s="1"/>
  <c r="T164" i="4" s="1"/>
  <c r="A165" i="4"/>
  <c r="B165" i="4"/>
  <c r="N165" i="4" s="1"/>
  <c r="T165" i="4" s="1"/>
  <c r="A166" i="4"/>
  <c r="B166" i="4"/>
  <c r="N166" i="4" s="1"/>
  <c r="T166" i="4" s="1"/>
  <c r="A167" i="4"/>
  <c r="B167" i="4"/>
  <c r="N167" i="4" s="1"/>
  <c r="T167" i="4" s="1"/>
  <c r="A168" i="4"/>
  <c r="B168" i="4"/>
  <c r="A169" i="4"/>
  <c r="B169" i="4"/>
  <c r="N169" i="4" s="1"/>
  <c r="T169" i="4" s="1"/>
  <c r="A170" i="4"/>
  <c r="B170" i="4"/>
  <c r="N170" i="4" s="1"/>
  <c r="T170" i="4" s="1"/>
  <c r="A171" i="4"/>
  <c r="B171" i="4"/>
  <c r="A172" i="4"/>
  <c r="B172" i="4"/>
  <c r="N172" i="4" s="1"/>
  <c r="T172" i="4" s="1"/>
  <c r="A173" i="4"/>
  <c r="B173" i="4"/>
  <c r="A174" i="4"/>
  <c r="B174" i="4"/>
  <c r="N174" i="4" s="1"/>
  <c r="T174" i="4" s="1"/>
  <c r="A175" i="4"/>
  <c r="B175" i="4"/>
  <c r="A176" i="4"/>
  <c r="B176" i="4"/>
  <c r="N176" i="4" s="1"/>
  <c r="T176" i="4" s="1"/>
  <c r="A177" i="4"/>
  <c r="B177" i="4"/>
  <c r="N177" i="4" s="1"/>
  <c r="T177" i="4" s="1"/>
  <c r="A178" i="4"/>
  <c r="B178" i="4"/>
  <c r="N178" i="4" s="1"/>
  <c r="T178" i="4" s="1"/>
  <c r="A174" i="6"/>
  <c r="B174" i="6"/>
  <c r="P174" i="6" s="1"/>
  <c r="C174" i="6"/>
  <c r="D174" i="6"/>
  <c r="E174" i="6"/>
  <c r="F174" i="6"/>
  <c r="A175" i="6"/>
  <c r="B175" i="6"/>
  <c r="V175" i="6" s="1"/>
  <c r="C175" i="6"/>
  <c r="F175" i="6" s="1"/>
  <c r="I175" i="6" s="1"/>
  <c r="D175" i="6"/>
  <c r="E175" i="6"/>
  <c r="A176" i="6"/>
  <c r="B176" i="6"/>
  <c r="P176" i="6" s="1"/>
  <c r="C176" i="6"/>
  <c r="F176" i="6" s="1"/>
  <c r="I176" i="6" s="1"/>
  <c r="E176" i="6"/>
  <c r="A177" i="6"/>
  <c r="B177" i="6"/>
  <c r="P177" i="6" s="1"/>
  <c r="C177" i="6"/>
  <c r="F177" i="6" s="1"/>
  <c r="I177" i="6" s="1"/>
  <c r="E177" i="6"/>
  <c r="A178" i="6"/>
  <c r="B178" i="6"/>
  <c r="C178" i="6"/>
  <c r="F178" i="6" s="1"/>
  <c r="I178" i="6" s="1"/>
  <c r="D178" i="6"/>
  <c r="E178" i="6"/>
  <c r="A179" i="6"/>
  <c r="B179" i="6"/>
  <c r="V179" i="6" s="1"/>
  <c r="C179" i="6"/>
  <c r="F179" i="6" s="1"/>
  <c r="I179" i="6" s="1"/>
  <c r="D179" i="6"/>
  <c r="E179" i="6"/>
  <c r="A180" i="6"/>
  <c r="B180" i="6"/>
  <c r="S180" i="6" s="1"/>
  <c r="C180" i="6"/>
  <c r="F180" i="6" s="1"/>
  <c r="I180" i="6" s="1"/>
  <c r="D180" i="6"/>
  <c r="E180" i="6"/>
  <c r="A181" i="6"/>
  <c r="B181" i="6"/>
  <c r="C181" i="6"/>
  <c r="F181" i="6" s="1"/>
  <c r="I181" i="6" s="1"/>
  <c r="D181" i="6"/>
  <c r="E181" i="6"/>
  <c r="A182" i="6"/>
  <c r="B182" i="6"/>
  <c r="P182" i="6" s="1"/>
  <c r="C182" i="6"/>
  <c r="F182" i="6" s="1"/>
  <c r="I182" i="6" s="1"/>
  <c r="D182" i="6"/>
  <c r="E182" i="6"/>
  <c r="A183" i="6"/>
  <c r="B183" i="6"/>
  <c r="P183" i="6" s="1"/>
  <c r="C183" i="6"/>
  <c r="F183" i="6" s="1"/>
  <c r="I183" i="6" s="1"/>
  <c r="D183" i="6"/>
  <c r="E183" i="6"/>
  <c r="A184" i="6"/>
  <c r="B184" i="6"/>
  <c r="C184" i="6"/>
  <c r="F184" i="6" s="1"/>
  <c r="I184" i="6" s="1"/>
  <c r="D184" i="6"/>
  <c r="E184" i="6"/>
  <c r="A185" i="6"/>
  <c r="B185" i="6"/>
  <c r="V185" i="6" s="1"/>
  <c r="C185" i="6"/>
  <c r="F185" i="6" s="1"/>
  <c r="I185" i="6" s="1"/>
  <c r="D185" i="6"/>
  <c r="E185" i="6"/>
  <c r="A186" i="6"/>
  <c r="B186" i="6"/>
  <c r="P186" i="6" s="1"/>
  <c r="C186" i="6"/>
  <c r="F186" i="6" s="1"/>
  <c r="I186" i="6" s="1"/>
  <c r="D186" i="6"/>
  <c r="E186" i="6"/>
  <c r="A187" i="6"/>
  <c r="B187" i="6"/>
  <c r="P187" i="6" s="1"/>
  <c r="C187" i="6"/>
  <c r="F187" i="6" s="1"/>
  <c r="I187" i="6" s="1"/>
  <c r="D187" i="6"/>
  <c r="E187" i="6"/>
  <c r="A188" i="6"/>
  <c r="B188" i="6"/>
  <c r="V188" i="6" s="1"/>
  <c r="C188" i="6"/>
  <c r="F188" i="6" s="1"/>
  <c r="D188" i="6"/>
  <c r="E188" i="6"/>
  <c r="A189" i="6"/>
  <c r="B189" i="6"/>
  <c r="P189" i="6" s="1"/>
  <c r="C189" i="6"/>
  <c r="F189" i="6" s="1"/>
  <c r="I189" i="6" s="1"/>
  <c r="D189" i="6"/>
  <c r="E189" i="6"/>
  <c r="A190" i="6"/>
  <c r="B190" i="6"/>
  <c r="P190" i="6" s="1"/>
  <c r="C190" i="6"/>
  <c r="F190" i="6" s="1"/>
  <c r="I190" i="6" s="1"/>
  <c r="D190" i="6"/>
  <c r="E190" i="6"/>
  <c r="A191" i="6"/>
  <c r="B191" i="6"/>
  <c r="V191" i="6" s="1"/>
  <c r="C191" i="6"/>
  <c r="F191" i="6" s="1"/>
  <c r="I191" i="6" s="1"/>
  <c r="D191" i="6"/>
  <c r="E191" i="6"/>
  <c r="A192" i="6"/>
  <c r="B192" i="6"/>
  <c r="M192" i="6" s="1"/>
  <c r="C192" i="6"/>
  <c r="F192" i="6" s="1"/>
  <c r="I192" i="6" s="1"/>
  <c r="D192" i="6"/>
  <c r="E192" i="6"/>
  <c r="A193" i="6"/>
  <c r="B193" i="6"/>
  <c r="P193" i="6" s="1"/>
  <c r="C193" i="6"/>
  <c r="F193" i="6" s="1"/>
  <c r="I193" i="6" s="1"/>
  <c r="D193" i="6"/>
  <c r="E193" i="6"/>
  <c r="A157" i="6"/>
  <c r="B157" i="6"/>
  <c r="C157" i="6"/>
  <c r="F157" i="6" s="1"/>
  <c r="D157" i="6"/>
  <c r="E157" i="6"/>
  <c r="A158" i="6"/>
  <c r="B158" i="6"/>
  <c r="P158" i="6" s="1"/>
  <c r="C158" i="6"/>
  <c r="F158" i="6" s="1"/>
  <c r="D158" i="6"/>
  <c r="E158" i="6"/>
  <c r="A159" i="6"/>
  <c r="B159" i="6"/>
  <c r="P159" i="6" s="1"/>
  <c r="C159" i="6"/>
  <c r="F159" i="6" s="1"/>
  <c r="D159" i="6"/>
  <c r="E159" i="6"/>
  <c r="A160" i="6"/>
  <c r="B160" i="6"/>
  <c r="M160" i="6" s="1"/>
  <c r="C160" i="6"/>
  <c r="F160" i="6" s="1"/>
  <c r="D160" i="6"/>
  <c r="E160" i="6"/>
  <c r="A161" i="6"/>
  <c r="B161" i="6"/>
  <c r="V161" i="6" s="1"/>
  <c r="C161" i="6"/>
  <c r="F161" i="6" s="1"/>
  <c r="D161" i="6"/>
  <c r="E161" i="6"/>
  <c r="A162" i="6"/>
  <c r="B162" i="6"/>
  <c r="V162" i="6" s="1"/>
  <c r="C162" i="6"/>
  <c r="F162" i="6" s="1"/>
  <c r="D162" i="6"/>
  <c r="E162" i="6"/>
  <c r="A163" i="6"/>
  <c r="B163" i="6"/>
  <c r="S163" i="6" s="1"/>
  <c r="C163" i="6"/>
  <c r="F163" i="6" s="1"/>
  <c r="D163" i="6"/>
  <c r="E163" i="6"/>
  <c r="A164" i="6"/>
  <c r="B164" i="6"/>
  <c r="V164" i="6" s="1"/>
  <c r="C164" i="6"/>
  <c r="F164" i="6" s="1"/>
  <c r="D164" i="6"/>
  <c r="E164" i="6"/>
  <c r="A165" i="6"/>
  <c r="B165" i="6"/>
  <c r="M165" i="6" s="1"/>
  <c r="C165" i="6"/>
  <c r="F165" i="6" s="1"/>
  <c r="D165" i="6"/>
  <c r="E165" i="6"/>
  <c r="A166" i="6"/>
  <c r="B166" i="6"/>
  <c r="M166" i="6" s="1"/>
  <c r="C166" i="6"/>
  <c r="F166" i="6" s="1"/>
  <c r="D166" i="6"/>
  <c r="E166" i="6"/>
  <c r="A167" i="6"/>
  <c r="B167" i="6"/>
  <c r="M167" i="6" s="1"/>
  <c r="C167" i="6"/>
  <c r="F167" i="6" s="1"/>
  <c r="D167" i="6"/>
  <c r="E167" i="6"/>
  <c r="A168" i="6"/>
  <c r="B168" i="6"/>
  <c r="M168" i="6" s="1"/>
  <c r="C168" i="6"/>
  <c r="F168" i="6" s="1"/>
  <c r="E168" i="6"/>
  <c r="A169" i="6"/>
  <c r="B169" i="6"/>
  <c r="V169" i="6" s="1"/>
  <c r="C169" i="6"/>
  <c r="F169" i="6" s="1"/>
  <c r="E169" i="6"/>
  <c r="A170" i="6"/>
  <c r="B170" i="6"/>
  <c r="P170" i="6" s="1"/>
  <c r="C170" i="6"/>
  <c r="F170" i="6" s="1"/>
  <c r="D170" i="6"/>
  <c r="E170" i="6"/>
  <c r="A171" i="6"/>
  <c r="B171" i="6"/>
  <c r="C171" i="6"/>
  <c r="F171" i="6" s="1"/>
  <c r="D171" i="6"/>
  <c r="E171" i="6"/>
  <c r="A172" i="6"/>
  <c r="B172" i="6"/>
  <c r="S172" i="6" s="1"/>
  <c r="C172" i="6"/>
  <c r="F172" i="6" s="1"/>
  <c r="D172" i="6"/>
  <c r="E172" i="6"/>
  <c r="A173" i="6"/>
  <c r="B173" i="6"/>
  <c r="V173" i="6" s="1"/>
  <c r="C173" i="6"/>
  <c r="F173" i="6" s="1"/>
  <c r="D173" i="6"/>
  <c r="E173" i="6"/>
  <c r="A146" i="6"/>
  <c r="B146" i="6"/>
  <c r="C146" i="6"/>
  <c r="F146" i="6" s="1"/>
  <c r="I146" i="6" s="1"/>
  <c r="D146" i="6"/>
  <c r="E146" i="6"/>
  <c r="A147" i="6"/>
  <c r="B147" i="6"/>
  <c r="C147" i="6"/>
  <c r="F147" i="6" s="1"/>
  <c r="I147" i="6" s="1"/>
  <c r="D147" i="6"/>
  <c r="E147" i="6"/>
  <c r="A148" i="6"/>
  <c r="B148" i="6"/>
  <c r="M148" i="6" s="1"/>
  <c r="C148" i="6"/>
  <c r="F148" i="6" s="1"/>
  <c r="I148" i="6" s="1"/>
  <c r="D148" i="6"/>
  <c r="E148" i="6"/>
  <c r="A149" i="6"/>
  <c r="B149" i="6"/>
  <c r="S149" i="6" s="1"/>
  <c r="C149" i="6"/>
  <c r="F149" i="6" s="1"/>
  <c r="I149" i="6" s="1"/>
  <c r="D149" i="6"/>
  <c r="E149" i="6"/>
  <c r="A150" i="6"/>
  <c r="B150" i="6"/>
  <c r="P150" i="6" s="1"/>
  <c r="C150" i="6"/>
  <c r="F150" i="6" s="1"/>
  <c r="I150" i="6" s="1"/>
  <c r="D150" i="6"/>
  <c r="E150" i="6"/>
  <c r="A151" i="6"/>
  <c r="B151" i="6"/>
  <c r="M151" i="6" s="1"/>
  <c r="C151" i="6"/>
  <c r="F151" i="6" s="1"/>
  <c r="I151" i="6" s="1"/>
  <c r="D151" i="6"/>
  <c r="E151" i="6"/>
  <c r="A152" i="6"/>
  <c r="B152" i="6"/>
  <c r="V152" i="6" s="1"/>
  <c r="C152" i="6"/>
  <c r="F152" i="6" s="1"/>
  <c r="I152" i="6" s="1"/>
  <c r="D152" i="6"/>
  <c r="E152" i="6"/>
  <c r="A153" i="6"/>
  <c r="B153" i="6"/>
  <c r="P153" i="6" s="1"/>
  <c r="C153" i="6"/>
  <c r="F153" i="6" s="1"/>
  <c r="I153" i="6" s="1"/>
  <c r="D153" i="6"/>
  <c r="E153" i="6"/>
  <c r="A154" i="6"/>
  <c r="B154" i="6"/>
  <c r="P154" i="6" s="1"/>
  <c r="C154" i="6"/>
  <c r="F154" i="6" s="1"/>
  <c r="I154" i="6" s="1"/>
  <c r="D154" i="6"/>
  <c r="E154" i="6"/>
  <c r="A155" i="6"/>
  <c r="B155" i="6"/>
  <c r="S155" i="6" s="1"/>
  <c r="C155" i="6"/>
  <c r="F155" i="6" s="1"/>
  <c r="I155" i="6" s="1"/>
  <c r="D155" i="6"/>
  <c r="E155" i="6"/>
  <c r="A156" i="6"/>
  <c r="B156" i="6"/>
  <c r="S156" i="6" s="1"/>
  <c r="C156" i="6"/>
  <c r="F156" i="6" s="1"/>
  <c r="I156" i="6" s="1"/>
  <c r="D156" i="6"/>
  <c r="E156" i="6"/>
  <c r="A133" i="6"/>
  <c r="B133" i="6"/>
  <c r="S133" i="6" s="1"/>
  <c r="C133" i="6"/>
  <c r="F133" i="6" s="1"/>
  <c r="I133" i="6" s="1"/>
  <c r="D133" i="6"/>
  <c r="E133" i="6"/>
  <c r="A134" i="6"/>
  <c r="B134" i="6"/>
  <c r="P134" i="6" s="1"/>
  <c r="C134" i="6"/>
  <c r="F134" i="6" s="1"/>
  <c r="I134" i="6" s="1"/>
  <c r="D134" i="6"/>
  <c r="E134" i="6"/>
  <c r="A135" i="6"/>
  <c r="B135" i="6"/>
  <c r="P135" i="6" s="1"/>
  <c r="C135" i="6"/>
  <c r="F135" i="6" s="1"/>
  <c r="I135" i="6" s="1"/>
  <c r="D135" i="6"/>
  <c r="E135" i="6"/>
  <c r="A136" i="6"/>
  <c r="B136" i="6"/>
  <c r="S136" i="6" s="1"/>
  <c r="C136" i="6"/>
  <c r="F136" i="6" s="1"/>
  <c r="I136" i="6" s="1"/>
  <c r="D136" i="6"/>
  <c r="E136" i="6"/>
  <c r="A137" i="6"/>
  <c r="B137" i="6"/>
  <c r="S137" i="6" s="1"/>
  <c r="C137" i="6"/>
  <c r="F137" i="6" s="1"/>
  <c r="I137" i="6" s="1"/>
  <c r="D137" i="6"/>
  <c r="E137" i="6"/>
  <c r="A138" i="6"/>
  <c r="B138" i="6"/>
  <c r="S138" i="6" s="1"/>
  <c r="C138" i="6"/>
  <c r="F138" i="6" s="1"/>
  <c r="D138" i="6"/>
  <c r="E138" i="6"/>
  <c r="A139" i="6"/>
  <c r="B139" i="6"/>
  <c r="P139" i="6" s="1"/>
  <c r="C139" i="6"/>
  <c r="F139" i="6" s="1"/>
  <c r="D139" i="6"/>
  <c r="E139" i="6"/>
  <c r="A140" i="6"/>
  <c r="B140" i="6"/>
  <c r="M140" i="6" s="1"/>
  <c r="C140" i="6"/>
  <c r="F140" i="6" s="1"/>
  <c r="D140" i="6"/>
  <c r="E140" i="6"/>
  <c r="A141" i="6"/>
  <c r="B141" i="6"/>
  <c r="S141" i="6" s="1"/>
  <c r="C141" i="6"/>
  <c r="F141" i="6" s="1"/>
  <c r="D141" i="6"/>
  <c r="E141" i="6"/>
  <c r="A142" i="6"/>
  <c r="B142" i="6"/>
  <c r="P142" i="6" s="1"/>
  <c r="C142" i="6"/>
  <c r="F142" i="6" s="1"/>
  <c r="D142" i="6"/>
  <c r="E142" i="6"/>
  <c r="A143" i="6"/>
  <c r="B143" i="6"/>
  <c r="C143" i="6"/>
  <c r="F143" i="6" s="1"/>
  <c r="D143" i="6"/>
  <c r="E143" i="6"/>
  <c r="A144" i="6"/>
  <c r="B144" i="6"/>
  <c r="C144" i="6"/>
  <c r="F144" i="6" s="1"/>
  <c r="D144" i="6"/>
  <c r="E144" i="6"/>
  <c r="A145" i="6"/>
  <c r="B145" i="6"/>
  <c r="P145" i="6" s="1"/>
  <c r="C145" i="6"/>
  <c r="F145" i="6" s="1"/>
  <c r="D145" i="6"/>
  <c r="E145" i="6"/>
  <c r="A116" i="6"/>
  <c r="B116" i="6"/>
  <c r="P116" i="6" s="1"/>
  <c r="C116" i="6"/>
  <c r="F116" i="6" s="1"/>
  <c r="D116" i="6"/>
  <c r="E116" i="6"/>
  <c r="A117" i="6"/>
  <c r="B117" i="6"/>
  <c r="P117" i="6" s="1"/>
  <c r="C117" i="6"/>
  <c r="F117" i="6" s="1"/>
  <c r="D117" i="6"/>
  <c r="E117" i="6"/>
  <c r="A118" i="6"/>
  <c r="B118" i="6"/>
  <c r="S118" i="6" s="1"/>
  <c r="C118" i="6"/>
  <c r="F118" i="6" s="1"/>
  <c r="D118" i="6"/>
  <c r="E118" i="6"/>
  <c r="A119" i="6"/>
  <c r="B119" i="6"/>
  <c r="P119" i="6" s="1"/>
  <c r="C119" i="6"/>
  <c r="F119" i="6" s="1"/>
  <c r="D119" i="6"/>
  <c r="E119" i="6"/>
  <c r="A120" i="6"/>
  <c r="B120" i="6"/>
  <c r="V120" i="6" s="1"/>
  <c r="C120" i="6"/>
  <c r="F120" i="6" s="1"/>
  <c r="D120" i="6"/>
  <c r="E120" i="6"/>
  <c r="A121" i="6"/>
  <c r="B121" i="6"/>
  <c r="M121" i="6" s="1"/>
  <c r="C121" i="6"/>
  <c r="F121" i="6" s="1"/>
  <c r="D121" i="6"/>
  <c r="E121" i="6"/>
  <c r="A122" i="6"/>
  <c r="B122" i="6"/>
  <c r="M122" i="6" s="1"/>
  <c r="C122" i="6"/>
  <c r="F122" i="6" s="1"/>
  <c r="D122" i="6"/>
  <c r="E122" i="6"/>
  <c r="A123" i="6"/>
  <c r="B123" i="6"/>
  <c r="M123" i="6" s="1"/>
  <c r="C123" i="6"/>
  <c r="F123" i="6" s="1"/>
  <c r="D123" i="6"/>
  <c r="E123" i="6"/>
  <c r="A124" i="6"/>
  <c r="B124" i="6"/>
  <c r="M124" i="6" s="1"/>
  <c r="C124" i="6"/>
  <c r="F124" i="6" s="1"/>
  <c r="D124" i="6"/>
  <c r="E124" i="6"/>
  <c r="A125" i="6"/>
  <c r="B125" i="6"/>
  <c r="M125" i="6" s="1"/>
  <c r="C125" i="6"/>
  <c r="F125" i="6" s="1"/>
  <c r="D125" i="6"/>
  <c r="E125" i="6"/>
  <c r="A126" i="6"/>
  <c r="B126" i="6"/>
  <c r="M126" i="6" s="1"/>
  <c r="C126" i="6"/>
  <c r="F126" i="6" s="1"/>
  <c r="D126" i="6"/>
  <c r="E126" i="6"/>
  <c r="A127" i="6"/>
  <c r="B127" i="6"/>
  <c r="P127" i="6" s="1"/>
  <c r="C127" i="6"/>
  <c r="F127" i="6" s="1"/>
  <c r="D127" i="6"/>
  <c r="E127" i="6"/>
  <c r="A128" i="6"/>
  <c r="B128" i="6"/>
  <c r="V128" i="6" s="1"/>
  <c r="C128" i="6"/>
  <c r="F128" i="6" s="1"/>
  <c r="D128" i="6"/>
  <c r="E128" i="6"/>
  <c r="A129" i="6"/>
  <c r="B129" i="6"/>
  <c r="S129" i="6" s="1"/>
  <c r="C129" i="6"/>
  <c r="F129" i="6" s="1"/>
  <c r="D129" i="6"/>
  <c r="E129" i="6"/>
  <c r="A130" i="6"/>
  <c r="B130" i="6"/>
  <c r="V130" i="6" s="1"/>
  <c r="C130" i="6"/>
  <c r="F130" i="6" s="1"/>
  <c r="D130" i="6"/>
  <c r="E130" i="6"/>
  <c r="A131" i="6"/>
  <c r="B131" i="6"/>
  <c r="M131" i="6" s="1"/>
  <c r="C131" i="6"/>
  <c r="F131" i="6" s="1"/>
  <c r="D131" i="6"/>
  <c r="E131" i="6"/>
  <c r="A132" i="6"/>
  <c r="B132" i="6"/>
  <c r="M132" i="6" s="1"/>
  <c r="C132" i="6"/>
  <c r="F132" i="6" s="1"/>
  <c r="D132" i="6"/>
  <c r="E132" i="6"/>
  <c r="A101" i="6"/>
  <c r="B101" i="6"/>
  <c r="S101" i="6" s="1"/>
  <c r="C101" i="6"/>
  <c r="F101" i="6" s="1"/>
  <c r="D101" i="6"/>
  <c r="E101" i="6"/>
  <c r="A102" i="6"/>
  <c r="B102" i="6"/>
  <c r="C102" i="6"/>
  <c r="F102" i="6" s="1"/>
  <c r="D102" i="6"/>
  <c r="E102" i="6"/>
  <c r="A103" i="6"/>
  <c r="B103" i="6"/>
  <c r="M103" i="6" s="1"/>
  <c r="C103" i="6"/>
  <c r="F103" i="6" s="1"/>
  <c r="D103" i="6"/>
  <c r="E103" i="6"/>
  <c r="A104" i="6"/>
  <c r="B104" i="6"/>
  <c r="C104" i="6"/>
  <c r="F104" i="6" s="1"/>
  <c r="I104" i="6" s="1"/>
  <c r="D104" i="6"/>
  <c r="E104" i="6"/>
  <c r="A105" i="6"/>
  <c r="B105" i="6"/>
  <c r="M105" i="6" s="1"/>
  <c r="C105" i="6"/>
  <c r="F105" i="6" s="1"/>
  <c r="D105" i="6"/>
  <c r="E105" i="6"/>
  <c r="A106" i="6"/>
  <c r="B106" i="6"/>
  <c r="P106" i="6" s="1"/>
  <c r="C106" i="6"/>
  <c r="F106" i="6" s="1"/>
  <c r="D106" i="6"/>
  <c r="E106" i="6"/>
  <c r="A107" i="6"/>
  <c r="B107" i="6"/>
  <c r="P107" i="6" s="1"/>
  <c r="C107" i="6"/>
  <c r="F107" i="6" s="1"/>
  <c r="D107" i="6"/>
  <c r="E107" i="6"/>
  <c r="A108" i="6"/>
  <c r="B108" i="6"/>
  <c r="M108" i="6" s="1"/>
  <c r="C108" i="6"/>
  <c r="F108" i="6" s="1"/>
  <c r="I108" i="6" s="1"/>
  <c r="D108" i="6"/>
  <c r="E108" i="6"/>
  <c r="A109" i="6"/>
  <c r="B109" i="6"/>
  <c r="C109" i="6"/>
  <c r="F109" i="6" s="1"/>
  <c r="D109" i="6"/>
  <c r="E109" i="6"/>
  <c r="A110" i="6"/>
  <c r="B110" i="6"/>
  <c r="P110" i="6" s="1"/>
  <c r="C110" i="6"/>
  <c r="F110" i="6" s="1"/>
  <c r="I110" i="6" s="1"/>
  <c r="D110" i="6"/>
  <c r="E110" i="6"/>
  <c r="A111" i="6"/>
  <c r="B111" i="6"/>
  <c r="V111" i="6" s="1"/>
  <c r="C111" i="6"/>
  <c r="F111" i="6" s="1"/>
  <c r="D111" i="6"/>
  <c r="E111" i="6"/>
  <c r="A112" i="6"/>
  <c r="B112" i="6"/>
  <c r="M112" i="6" s="1"/>
  <c r="C112" i="6"/>
  <c r="F112" i="6" s="1"/>
  <c r="D112" i="6"/>
  <c r="E112" i="6"/>
  <c r="A113" i="6"/>
  <c r="B113" i="6"/>
  <c r="P113" i="6" s="1"/>
  <c r="C113" i="6"/>
  <c r="F113" i="6" s="1"/>
  <c r="D113" i="6"/>
  <c r="E113" i="6"/>
  <c r="A114" i="6"/>
  <c r="B114" i="6"/>
  <c r="V114" i="6" s="1"/>
  <c r="C114" i="6"/>
  <c r="F114" i="6" s="1"/>
  <c r="D114" i="6"/>
  <c r="E114" i="6"/>
  <c r="A115" i="6"/>
  <c r="B115" i="6"/>
  <c r="V115" i="6" s="1"/>
  <c r="C115" i="6"/>
  <c r="F115" i="6" s="1"/>
  <c r="D115" i="6"/>
  <c r="E115" i="6"/>
  <c r="D177" i="6"/>
  <c r="D168" i="6"/>
  <c r="I178" i="4"/>
  <c r="G178" i="4"/>
  <c r="I177" i="4"/>
  <c r="G177" i="4"/>
  <c r="I176" i="4"/>
  <c r="G176" i="4"/>
  <c r="E176" i="11"/>
  <c r="I175" i="4"/>
  <c r="G175" i="4"/>
  <c r="I174" i="4"/>
  <c r="G174" i="4"/>
  <c r="I173" i="4"/>
  <c r="G173" i="4"/>
  <c r="I170" i="4"/>
  <c r="G170" i="4"/>
  <c r="I169" i="4"/>
  <c r="G169" i="4"/>
  <c r="I168" i="4"/>
  <c r="G168" i="4"/>
  <c r="E168" i="11"/>
  <c r="I167" i="4"/>
  <c r="G167" i="4"/>
  <c r="I166" i="4"/>
  <c r="G166" i="4"/>
  <c r="I165" i="4"/>
  <c r="G165" i="4"/>
  <c r="I162" i="4"/>
  <c r="G162" i="4"/>
  <c r="I161" i="4"/>
  <c r="G161" i="4"/>
  <c r="I160" i="4"/>
  <c r="G160" i="4"/>
  <c r="E160" i="11"/>
  <c r="I159" i="4"/>
  <c r="G159" i="4"/>
  <c r="I158" i="4"/>
  <c r="G158" i="4"/>
  <c r="I157" i="4"/>
  <c r="G157" i="4"/>
  <c r="J154" i="4"/>
  <c r="W154" i="4" s="1"/>
  <c r="X154" i="4" s="1"/>
  <c r="I154" i="4"/>
  <c r="J153" i="4"/>
  <c r="W153" i="4" s="1"/>
  <c r="X153" i="4" s="1"/>
  <c r="I153" i="4"/>
  <c r="J152" i="4"/>
  <c r="W152" i="4" s="1"/>
  <c r="X152" i="4" s="1"/>
  <c r="I152" i="4"/>
  <c r="J151" i="4"/>
  <c r="W151" i="4" s="1"/>
  <c r="X151" i="4" s="1"/>
  <c r="E152" i="11"/>
  <c r="I151" i="4"/>
  <c r="I150" i="4"/>
  <c r="J150" i="4"/>
  <c r="W150" i="4" s="1"/>
  <c r="X150" i="4" s="1"/>
  <c r="I149" i="4"/>
  <c r="J149" i="4"/>
  <c r="W149" i="4" s="1"/>
  <c r="X149" i="4" s="1"/>
  <c r="I148" i="4"/>
  <c r="G148" i="4"/>
  <c r="I147" i="4"/>
  <c r="G147" i="4"/>
  <c r="J146" i="4"/>
  <c r="W146" i="4" s="1"/>
  <c r="X146" i="4" s="1"/>
  <c r="I146" i="4"/>
  <c r="J145" i="4"/>
  <c r="W145" i="4" s="1"/>
  <c r="X145" i="4" s="1"/>
  <c r="I145" i="4"/>
  <c r="J144" i="4"/>
  <c r="W144" i="4" s="1"/>
  <c r="X144" i="4" s="1"/>
  <c r="I144" i="4"/>
  <c r="E144" i="11"/>
  <c r="E136" i="11"/>
  <c r="E128" i="11"/>
  <c r="E120" i="11"/>
  <c r="E112" i="11"/>
  <c r="E104" i="11"/>
  <c r="E96" i="11"/>
  <c r="AN67" i="4"/>
  <c r="AN68" i="4"/>
  <c r="AN75" i="4"/>
  <c r="AN76" i="4"/>
  <c r="AN83" i="4"/>
  <c r="AN84" i="4"/>
  <c r="AN91" i="4"/>
  <c r="AN92" i="4"/>
  <c r="AN99" i="4"/>
  <c r="AN100" i="4"/>
  <c r="AN107" i="4"/>
  <c r="AN108" i="4"/>
  <c r="AN115" i="4"/>
  <c r="AN116" i="4"/>
  <c r="AN123" i="4"/>
  <c r="AN124" i="4"/>
  <c r="AN131" i="4"/>
  <c r="AN132" i="4"/>
  <c r="AN139" i="4"/>
  <c r="AN140" i="4"/>
  <c r="M173" i="4" l="1"/>
  <c r="Q173" i="4" s="1"/>
  <c r="R173" i="4" s="1"/>
  <c r="N173" i="4"/>
  <c r="T173" i="4" s="1"/>
  <c r="M163" i="4"/>
  <c r="Q163" i="4" s="1"/>
  <c r="R163" i="4" s="1"/>
  <c r="N163" i="4"/>
  <c r="T163" i="4" s="1"/>
  <c r="M159" i="4"/>
  <c r="Q159" i="4" s="1"/>
  <c r="R159" i="4" s="1"/>
  <c r="N159" i="4"/>
  <c r="T159" i="4" s="1"/>
  <c r="M151" i="4"/>
  <c r="Q151" i="4" s="1"/>
  <c r="R151" i="4" s="1"/>
  <c r="N151" i="4"/>
  <c r="T151" i="4" s="1"/>
  <c r="M147" i="4"/>
  <c r="Q147" i="4" s="1"/>
  <c r="R147" i="4" s="1"/>
  <c r="N147" i="4"/>
  <c r="T147" i="4" s="1"/>
  <c r="M168" i="4"/>
  <c r="Q168" i="4" s="1"/>
  <c r="R168" i="4" s="1"/>
  <c r="N168" i="4"/>
  <c r="T168" i="4" s="1"/>
  <c r="M156" i="4"/>
  <c r="Q156" i="4" s="1"/>
  <c r="R156" i="4" s="1"/>
  <c r="N156" i="4"/>
  <c r="T156" i="4" s="1"/>
  <c r="M175" i="4"/>
  <c r="Q175" i="4" s="1"/>
  <c r="R175" i="4" s="1"/>
  <c r="N175" i="4"/>
  <c r="T175" i="4" s="1"/>
  <c r="M171" i="4"/>
  <c r="Q171" i="4" s="1"/>
  <c r="R171" i="4" s="1"/>
  <c r="N171" i="4"/>
  <c r="T171" i="4" s="1"/>
  <c r="M155" i="4"/>
  <c r="Q155" i="4" s="1"/>
  <c r="R155" i="4" s="1"/>
  <c r="N155" i="4"/>
  <c r="T155" i="4" s="1"/>
  <c r="U155" i="4" s="1"/>
  <c r="V155" i="4" s="1"/>
  <c r="M146" i="4"/>
  <c r="Q146" i="4" s="1"/>
  <c r="R146" i="4" s="1"/>
  <c r="N146" i="4"/>
  <c r="T146" i="4" s="1"/>
  <c r="Y156" i="4"/>
  <c r="Z146" i="4"/>
  <c r="AA146" i="4" s="1"/>
  <c r="AE146" i="4"/>
  <c r="Y164" i="4"/>
  <c r="AA164" i="4" s="1"/>
  <c r="AO177" i="4"/>
  <c r="M177" i="4"/>
  <c r="Q177" i="4" s="1"/>
  <c r="R177" i="4" s="1"/>
  <c r="AJ169" i="4"/>
  <c r="AK169" i="4" s="1"/>
  <c r="M169" i="4"/>
  <c r="Q169" i="4" s="1"/>
  <c r="R169" i="4" s="1"/>
  <c r="AG167" i="4"/>
  <c r="AH167" i="4" s="1"/>
  <c r="M167" i="4"/>
  <c r="Q167" i="4" s="1"/>
  <c r="R167" i="4" s="1"/>
  <c r="AJ165" i="4"/>
  <c r="AK165" i="4" s="1"/>
  <c r="M165" i="4"/>
  <c r="Q165" i="4" s="1"/>
  <c r="R165" i="4" s="1"/>
  <c r="AO161" i="4"/>
  <c r="M161" i="4"/>
  <c r="Q161" i="4" s="1"/>
  <c r="R161" i="4" s="1"/>
  <c r="M157" i="4"/>
  <c r="Q157" i="4" s="1"/>
  <c r="R157" i="4" s="1"/>
  <c r="AG153" i="4"/>
  <c r="AH153" i="4" s="1"/>
  <c r="M153" i="4"/>
  <c r="Q153" i="4" s="1"/>
  <c r="R153" i="4" s="1"/>
  <c r="AJ149" i="4"/>
  <c r="AK149" i="4" s="1"/>
  <c r="M149" i="4"/>
  <c r="Q149" i="4" s="1"/>
  <c r="R149" i="4" s="1"/>
  <c r="AG145" i="4"/>
  <c r="AH145" i="4" s="1"/>
  <c r="M145" i="4"/>
  <c r="Q145" i="4" s="1"/>
  <c r="R145" i="4" s="1"/>
  <c r="AE144" i="4"/>
  <c r="AJ178" i="4"/>
  <c r="AK178" i="4" s="1"/>
  <c r="M178" i="4"/>
  <c r="Q178" i="4" s="1"/>
  <c r="R178" i="4" s="1"/>
  <c r="AO176" i="4"/>
  <c r="M176" i="4"/>
  <c r="Q176" i="4" s="1"/>
  <c r="R176" i="4" s="1"/>
  <c r="AG174" i="4"/>
  <c r="AH174" i="4" s="1"/>
  <c r="M174" i="4"/>
  <c r="Q174" i="4" s="1"/>
  <c r="R174" i="4" s="1"/>
  <c r="AG172" i="4"/>
  <c r="AH172" i="4" s="1"/>
  <c r="M172" i="4"/>
  <c r="Q172" i="4" s="1"/>
  <c r="R172" i="4" s="1"/>
  <c r="AO170" i="4"/>
  <c r="M170" i="4"/>
  <c r="Q170" i="4" s="1"/>
  <c r="R170" i="4" s="1"/>
  <c r="U166" i="4"/>
  <c r="V166" i="4" s="1"/>
  <c r="M166" i="4"/>
  <c r="Q166" i="4" s="1"/>
  <c r="R166" i="4" s="1"/>
  <c r="AJ164" i="4"/>
  <c r="AK164" i="4" s="1"/>
  <c r="M164" i="4"/>
  <c r="Q164" i="4" s="1"/>
  <c r="R164" i="4" s="1"/>
  <c r="AG162" i="4"/>
  <c r="AH162" i="4" s="1"/>
  <c r="M162" i="4"/>
  <c r="Q162" i="4" s="1"/>
  <c r="R162" i="4" s="1"/>
  <c r="AJ160" i="4"/>
  <c r="AK160" i="4" s="1"/>
  <c r="M160" i="4"/>
  <c r="Q160" i="4" s="1"/>
  <c r="R160" i="4" s="1"/>
  <c r="AJ158" i="4"/>
  <c r="AK158" i="4" s="1"/>
  <c r="M158" i="4"/>
  <c r="Q158" i="4" s="1"/>
  <c r="R158" i="4" s="1"/>
  <c r="AJ154" i="4"/>
  <c r="AK154" i="4" s="1"/>
  <c r="M154" i="4"/>
  <c r="Q154" i="4" s="1"/>
  <c r="R154" i="4" s="1"/>
  <c r="AJ152" i="4"/>
  <c r="AK152" i="4" s="1"/>
  <c r="M152" i="4"/>
  <c r="Q152" i="4" s="1"/>
  <c r="R152" i="4" s="1"/>
  <c r="AJ150" i="4"/>
  <c r="AK150" i="4" s="1"/>
  <c r="M150" i="4"/>
  <c r="Q150" i="4" s="1"/>
  <c r="R150" i="4" s="1"/>
  <c r="AJ148" i="4"/>
  <c r="AK148" i="4" s="1"/>
  <c r="M148" i="4"/>
  <c r="Q148" i="4" s="1"/>
  <c r="R148" i="4" s="1"/>
  <c r="AG144" i="4"/>
  <c r="AH144" i="4" s="1"/>
  <c r="M144" i="4"/>
  <c r="Q144" i="4" s="1"/>
  <c r="R144" i="4" s="1"/>
  <c r="S169" i="6"/>
  <c r="M177" i="6"/>
  <c r="O177" i="6" s="1"/>
  <c r="AE165" i="4"/>
  <c r="AE167" i="4"/>
  <c r="AE177" i="4"/>
  <c r="AE175" i="4"/>
  <c r="AE173" i="4"/>
  <c r="AE162" i="4"/>
  <c r="AE160" i="4"/>
  <c r="AE158" i="4"/>
  <c r="AE169" i="4"/>
  <c r="AE170" i="4"/>
  <c r="AE168" i="4"/>
  <c r="AE166" i="4"/>
  <c r="AE153" i="4"/>
  <c r="AE151" i="4"/>
  <c r="AE176" i="4"/>
  <c r="AE174" i="4"/>
  <c r="AE161" i="4"/>
  <c r="AE159" i="4"/>
  <c r="AE157" i="4"/>
  <c r="AE154" i="4"/>
  <c r="AE145" i="4"/>
  <c r="AS157" i="4"/>
  <c r="AP152" i="4"/>
  <c r="AQ152" i="4" s="1"/>
  <c r="AS156" i="4"/>
  <c r="H178" i="11"/>
  <c r="Q178" i="11" s="1"/>
  <c r="R178" i="11" s="1"/>
  <c r="S178" i="11" s="1"/>
  <c r="D169" i="6"/>
  <c r="AS168" i="4"/>
  <c r="AU163" i="4"/>
  <c r="AU147" i="4"/>
  <c r="AU166" i="4"/>
  <c r="G150" i="4"/>
  <c r="AE150" i="4" s="1"/>
  <c r="AS164" i="4"/>
  <c r="AU154" i="4"/>
  <c r="AP154" i="4"/>
  <c r="AQ154" i="4" s="1"/>
  <c r="AS144" i="4"/>
  <c r="AS153" i="4"/>
  <c r="Z168" i="4"/>
  <c r="AA168" i="4" s="1"/>
  <c r="AP162" i="4"/>
  <c r="AQ162" i="4" s="1"/>
  <c r="AP157" i="4"/>
  <c r="AQ157" i="4" s="1"/>
  <c r="AP150" i="4"/>
  <c r="AQ150" i="4" s="1"/>
  <c r="V107" i="6"/>
  <c r="W107" i="6" s="1"/>
  <c r="V106" i="6"/>
  <c r="W106" i="6" s="1"/>
  <c r="V131" i="6"/>
  <c r="S170" i="6"/>
  <c r="U170" i="6" s="1"/>
  <c r="AU151" i="4"/>
  <c r="AP161" i="4"/>
  <c r="AQ161" i="4" s="1"/>
  <c r="S108" i="6"/>
  <c r="U108" i="6" s="1"/>
  <c r="AP174" i="4"/>
  <c r="AQ174" i="4" s="1"/>
  <c r="AU176" i="4"/>
  <c r="AU161" i="4"/>
  <c r="AU146" i="4"/>
  <c r="AP167" i="4"/>
  <c r="AQ167" i="4" s="1"/>
  <c r="AP158" i="4"/>
  <c r="AQ158" i="4" s="1"/>
  <c r="AU159" i="4"/>
  <c r="AP173" i="4"/>
  <c r="AQ173" i="4" s="1"/>
  <c r="S131" i="6"/>
  <c r="U131" i="6" s="1"/>
  <c r="S124" i="6"/>
  <c r="U124" i="6" s="1"/>
  <c r="S134" i="6"/>
  <c r="U134" i="6" s="1"/>
  <c r="V155" i="6"/>
  <c r="W155" i="6" s="1"/>
  <c r="W152" i="6"/>
  <c r="M163" i="6"/>
  <c r="O163" i="6" s="1"/>
  <c r="S162" i="6"/>
  <c r="U162" i="6" s="1"/>
  <c r="S161" i="6"/>
  <c r="U161" i="6" s="1"/>
  <c r="Y183" i="6"/>
  <c r="AP178" i="4"/>
  <c r="AQ178" i="4" s="1"/>
  <c r="AE171" i="4"/>
  <c r="AP170" i="4"/>
  <c r="AQ170" i="4" s="1"/>
  <c r="AE164" i="4"/>
  <c r="S130" i="6"/>
  <c r="U130" i="6" s="1"/>
  <c r="M134" i="6"/>
  <c r="P191" i="6"/>
  <c r="R191" i="6" s="1"/>
  <c r="AU178" i="4"/>
  <c r="AP144" i="4"/>
  <c r="AQ144" i="4" s="1"/>
  <c r="Y174" i="4"/>
  <c r="AA174" i="4" s="1"/>
  <c r="Y161" i="4"/>
  <c r="AA161" i="4" s="1"/>
  <c r="U137" i="6"/>
  <c r="V166" i="6"/>
  <c r="W166" i="6" s="1"/>
  <c r="V183" i="6"/>
  <c r="W183" i="6" s="1"/>
  <c r="AU150" i="4"/>
  <c r="Y173" i="4"/>
  <c r="AA173" i="4" s="1"/>
  <c r="Z169" i="4"/>
  <c r="AA169" i="4" s="1"/>
  <c r="AP149" i="4"/>
  <c r="AQ149" i="4" s="1"/>
  <c r="Y148" i="4"/>
  <c r="AA148" i="4" s="1"/>
  <c r="Y147" i="4"/>
  <c r="AA147" i="4" s="1"/>
  <c r="AP145" i="4"/>
  <c r="AQ145" i="4" s="1"/>
  <c r="P166" i="6"/>
  <c r="R166" i="6" s="1"/>
  <c r="AU171" i="4"/>
  <c r="Y159" i="4"/>
  <c r="AA159" i="4" s="1"/>
  <c r="Y158" i="4"/>
  <c r="AA158" i="4" s="1"/>
  <c r="Y151" i="4"/>
  <c r="AA151" i="4" s="1"/>
  <c r="AP146" i="4"/>
  <c r="AQ146" i="4" s="1"/>
  <c r="V113" i="6"/>
  <c r="W113" i="6" s="1"/>
  <c r="V170" i="6"/>
  <c r="W170" i="6" s="1"/>
  <c r="W175" i="6"/>
  <c r="AS172" i="4"/>
  <c r="AE172" i="4"/>
  <c r="Y144" i="4"/>
  <c r="AA144" i="4" s="1"/>
  <c r="P114" i="6"/>
  <c r="R114" i="6" s="1"/>
  <c r="V118" i="6"/>
  <c r="W118" i="6" s="1"/>
  <c r="V116" i="6"/>
  <c r="W116" i="6" s="1"/>
  <c r="S139" i="6"/>
  <c r="U139" i="6" s="1"/>
  <c r="V193" i="6"/>
  <c r="W193" i="6" s="1"/>
  <c r="S192" i="6"/>
  <c r="U192" i="6" s="1"/>
  <c r="AA192" i="6"/>
  <c r="S188" i="6"/>
  <c r="U188" i="6" s="1"/>
  <c r="AA186" i="6"/>
  <c r="V174" i="6"/>
  <c r="W174" i="6" s="1"/>
  <c r="AP165" i="4"/>
  <c r="AQ165" i="4" s="1"/>
  <c r="AP159" i="4"/>
  <c r="AQ159" i="4" s="1"/>
  <c r="G149" i="4"/>
  <c r="AE149" i="4" s="1"/>
  <c r="P111" i="6"/>
  <c r="R111" i="6" s="1"/>
  <c r="P125" i="6"/>
  <c r="R125" i="6" s="1"/>
  <c r="X123" i="6"/>
  <c r="P118" i="6"/>
  <c r="R118" i="6" s="1"/>
  <c r="S116" i="6"/>
  <c r="U116" i="6" s="1"/>
  <c r="M139" i="6"/>
  <c r="O139" i="6" s="1"/>
  <c r="M137" i="6"/>
  <c r="O137" i="6" s="1"/>
  <c r="S166" i="6"/>
  <c r="U166" i="6" s="1"/>
  <c r="S159" i="6"/>
  <c r="U159" i="6" s="1"/>
  <c r="V158" i="6"/>
  <c r="W158" i="6" s="1"/>
  <c r="S191" i="6"/>
  <c r="U191" i="6" s="1"/>
  <c r="AA191" i="6"/>
  <c r="M188" i="6"/>
  <c r="O188" i="6" s="1"/>
  <c r="S187" i="6"/>
  <c r="U187" i="6" s="1"/>
  <c r="V186" i="6"/>
  <c r="W186" i="6" s="1"/>
  <c r="W179" i="6"/>
  <c r="AG160" i="4"/>
  <c r="AH160" i="4" s="1"/>
  <c r="AU169" i="4"/>
  <c r="AO165" i="4"/>
  <c r="AO157" i="4"/>
  <c r="AO149" i="4"/>
  <c r="Z171" i="4"/>
  <c r="AA171" i="4" s="1"/>
  <c r="AP169" i="4"/>
  <c r="AQ169" i="4" s="1"/>
  <c r="AP168" i="4"/>
  <c r="AQ168" i="4" s="1"/>
  <c r="AE156" i="4"/>
  <c r="AE155" i="4"/>
  <c r="S126" i="6"/>
  <c r="U126" i="6" s="1"/>
  <c r="M118" i="6"/>
  <c r="O118" i="6" s="1"/>
  <c r="M116" i="6"/>
  <c r="O116" i="6" s="1"/>
  <c r="D176" i="6"/>
  <c r="AJ176" i="4"/>
  <c r="AK176" i="4" s="1"/>
  <c r="AJ172" i="4"/>
  <c r="AK172" i="4" s="1"/>
  <c r="AP175" i="4"/>
  <c r="AQ175" i="4" s="1"/>
  <c r="AP160" i="4"/>
  <c r="AQ160" i="4" s="1"/>
  <c r="AA108" i="6"/>
  <c r="X126" i="6"/>
  <c r="AG154" i="4"/>
  <c r="AH154" i="4" s="1"/>
  <c r="Z105" i="6"/>
  <c r="AA112" i="6"/>
  <c r="X118" i="6"/>
  <c r="Z119" i="6"/>
  <c r="Z125" i="6"/>
  <c r="Y132" i="6"/>
  <c r="AA137" i="6"/>
  <c r="Y142" i="6"/>
  <c r="S113" i="6"/>
  <c r="U113" i="6" s="1"/>
  <c r="P108" i="6"/>
  <c r="R108" i="6" s="1"/>
  <c r="S106" i="6"/>
  <c r="U106" i="6" s="1"/>
  <c r="V103" i="6"/>
  <c r="W103" i="6" s="1"/>
  <c r="X122" i="6"/>
  <c r="Y155" i="6"/>
  <c r="M170" i="6"/>
  <c r="O170" i="6" s="1"/>
  <c r="V167" i="6"/>
  <c r="W167" i="6" s="1"/>
  <c r="V165" i="6"/>
  <c r="W165" i="6" s="1"/>
  <c r="U163" i="6"/>
  <c r="P161" i="6"/>
  <c r="R161" i="6" s="1"/>
  <c r="S193" i="6"/>
  <c r="U193" i="6" s="1"/>
  <c r="M191" i="6"/>
  <c r="O191" i="6" s="1"/>
  <c r="S190" i="6"/>
  <c r="U190" i="6" s="1"/>
  <c r="M189" i="6"/>
  <c r="O189" i="6" s="1"/>
  <c r="Y188" i="6"/>
  <c r="M186" i="6"/>
  <c r="O186" i="6" s="1"/>
  <c r="S183" i="6"/>
  <c r="U183" i="6" s="1"/>
  <c r="V182" i="6"/>
  <c r="W182" i="6" s="1"/>
  <c r="P180" i="6"/>
  <c r="R180" i="6" s="1"/>
  <c r="X180" i="6"/>
  <c r="AG176" i="4"/>
  <c r="AH176" i="4" s="1"/>
  <c r="AG170" i="4"/>
  <c r="AH170" i="4" s="1"/>
  <c r="AG149" i="4"/>
  <c r="AH149" i="4" s="1"/>
  <c r="AJ174" i="4"/>
  <c r="AK174" i="4" s="1"/>
  <c r="AO172" i="4"/>
  <c r="AO154" i="4"/>
  <c r="AS148" i="4"/>
  <c r="AP177" i="4"/>
  <c r="AQ177" i="4" s="1"/>
  <c r="Y153" i="4"/>
  <c r="AA153" i="4" s="1"/>
  <c r="AP151" i="4"/>
  <c r="AQ151" i="4" s="1"/>
  <c r="Y150" i="4"/>
  <c r="AA150" i="4" s="1"/>
  <c r="AE147" i="4"/>
  <c r="AA120" i="6"/>
  <c r="Y127" i="6"/>
  <c r="Z133" i="6"/>
  <c r="Y140" i="6"/>
  <c r="X165" i="6"/>
  <c r="X172" i="6"/>
  <c r="AA104" i="6"/>
  <c r="Y110" i="6"/>
  <c r="Z111" i="6"/>
  <c r="Y117" i="6"/>
  <c r="Z124" i="6"/>
  <c r="Z129" i="6"/>
  <c r="X136" i="6"/>
  <c r="AA175" i="6"/>
  <c r="P103" i="6"/>
  <c r="R103" i="6" s="1"/>
  <c r="S135" i="6"/>
  <c r="U135" i="6" s="1"/>
  <c r="S167" i="6"/>
  <c r="U167" i="6" s="1"/>
  <c r="M193" i="6"/>
  <c r="O193" i="6" s="1"/>
  <c r="M182" i="6"/>
  <c r="O182" i="6" s="1"/>
  <c r="M180" i="6"/>
  <c r="O180" i="6" s="1"/>
  <c r="AG165" i="4"/>
  <c r="AH165" i="4" s="1"/>
  <c r="AG161" i="4"/>
  <c r="AH161" i="4" s="1"/>
  <c r="AG157" i="4"/>
  <c r="AH157" i="4" s="1"/>
  <c r="AJ177" i="4"/>
  <c r="AK177" i="4" s="1"/>
  <c r="AO174" i="4"/>
  <c r="AU173" i="4"/>
  <c r="AJ170" i="4"/>
  <c r="AK170" i="4" s="1"/>
  <c r="AJ166" i="4"/>
  <c r="AK166" i="4" s="1"/>
  <c r="AJ161" i="4"/>
  <c r="AK161" i="4" s="1"/>
  <c r="AJ156" i="4"/>
  <c r="AK156" i="4" s="1"/>
  <c r="AO148" i="4"/>
  <c r="Z172" i="4"/>
  <c r="AA172" i="4" s="1"/>
  <c r="AP166" i="4"/>
  <c r="AQ166" i="4" s="1"/>
  <c r="U158" i="4"/>
  <c r="V158" i="4" s="1"/>
  <c r="Z154" i="4"/>
  <c r="AA154" i="4" s="1"/>
  <c r="Z101" i="6"/>
  <c r="X113" i="6"/>
  <c r="AG166" i="4"/>
  <c r="AH166" i="4" s="1"/>
  <c r="AO162" i="4"/>
  <c r="Z102" i="6"/>
  <c r="Z103" i="6"/>
  <c r="AA109" i="6"/>
  <c r="Y116" i="6"/>
  <c r="Z121" i="6"/>
  <c r="X128" i="6"/>
  <c r="Z134" i="6"/>
  <c r="X135" i="6"/>
  <c r="Y141" i="6"/>
  <c r="Z152" i="6"/>
  <c r="Z167" i="6"/>
  <c r="S114" i="6"/>
  <c r="U114" i="6" s="1"/>
  <c r="V108" i="6"/>
  <c r="W108" i="6" s="1"/>
  <c r="V129" i="6"/>
  <c r="W129" i="6" s="1"/>
  <c r="Z123" i="6"/>
  <c r="P167" i="6"/>
  <c r="R167" i="6" s="1"/>
  <c r="P163" i="6"/>
  <c r="R163" i="6" s="1"/>
  <c r="Z163" i="6"/>
  <c r="V159" i="6"/>
  <c r="W159" i="6" s="1"/>
  <c r="P188" i="6"/>
  <c r="R188" i="6" s="1"/>
  <c r="AA188" i="6"/>
  <c r="M176" i="6"/>
  <c r="O176" i="6" s="1"/>
  <c r="U173" i="4"/>
  <c r="V173" i="4" s="1"/>
  <c r="AG177" i="4"/>
  <c r="AH177" i="4" s="1"/>
  <c r="AG173" i="4"/>
  <c r="AH173" i="4" s="1"/>
  <c r="AG169" i="4"/>
  <c r="AH169" i="4" s="1"/>
  <c r="AG150" i="4"/>
  <c r="AH150" i="4" s="1"/>
  <c r="AS173" i="4"/>
  <c r="AO166" i="4"/>
  <c r="AJ162" i="4"/>
  <c r="AK162" i="4" s="1"/>
  <c r="AJ157" i="4"/>
  <c r="AK157" i="4" s="1"/>
  <c r="Z163" i="4"/>
  <c r="AA163" i="4" s="1"/>
  <c r="AE163" i="4"/>
  <c r="AP153" i="4"/>
  <c r="AQ153" i="4" s="1"/>
  <c r="AE148" i="4"/>
  <c r="I178" i="11"/>
  <c r="J178" i="11" s="1"/>
  <c r="K178" i="11" s="1"/>
  <c r="M178" i="11" s="1"/>
  <c r="N178" i="11" s="1"/>
  <c r="AA174" i="6"/>
  <c r="X144" i="6"/>
  <c r="Y150" i="6"/>
  <c r="AA151" i="6"/>
  <c r="AA158" i="6"/>
  <c r="Z159" i="6"/>
  <c r="Y177" i="6"/>
  <c r="S115" i="6"/>
  <c r="U115" i="6" s="1"/>
  <c r="M113" i="6"/>
  <c r="O113" i="6" s="1"/>
  <c r="M107" i="6"/>
  <c r="O107" i="6" s="1"/>
  <c r="Y106" i="6"/>
  <c r="P102" i="6"/>
  <c r="R102" i="6" s="1"/>
  <c r="V102" i="6"/>
  <c r="W102" i="6" s="1"/>
  <c r="P131" i="6"/>
  <c r="R131" i="6" s="1"/>
  <c r="X131" i="6"/>
  <c r="M129" i="6"/>
  <c r="O129" i="6" s="1"/>
  <c r="S127" i="6"/>
  <c r="U127" i="6" s="1"/>
  <c r="V127" i="6"/>
  <c r="W127" i="6" s="1"/>
  <c r="M117" i="6"/>
  <c r="O117" i="6" s="1"/>
  <c r="AA144" i="6"/>
  <c r="P138" i="6"/>
  <c r="R138" i="6" s="1"/>
  <c r="AA138" i="6"/>
  <c r="P151" i="6"/>
  <c r="R151" i="6" s="1"/>
  <c r="S148" i="6"/>
  <c r="U148" i="6" s="1"/>
  <c r="S173" i="6"/>
  <c r="U173" i="6" s="1"/>
  <c r="P173" i="6"/>
  <c r="R173" i="6" s="1"/>
  <c r="S168" i="6"/>
  <c r="U168" i="6" s="1"/>
  <c r="M164" i="6"/>
  <c r="O164" i="6" s="1"/>
  <c r="P164" i="6"/>
  <c r="R164" i="6" s="1"/>
  <c r="V160" i="6"/>
  <c r="W160" i="6" s="1"/>
  <c r="S158" i="6"/>
  <c r="U158" i="6" s="1"/>
  <c r="M158" i="6"/>
  <c r="AG175" i="4"/>
  <c r="AH175" i="4" s="1"/>
  <c r="AJ175" i="4"/>
  <c r="AK175" i="4" s="1"/>
  <c r="AO175" i="4"/>
  <c r="AO171" i="4"/>
  <c r="AG171" i="4"/>
  <c r="AH171" i="4" s="1"/>
  <c r="AJ163" i="4"/>
  <c r="AK163" i="4" s="1"/>
  <c r="AG163" i="4"/>
  <c r="AH163" i="4" s="1"/>
  <c r="AG159" i="4"/>
  <c r="AH159" i="4" s="1"/>
  <c r="AJ159" i="4"/>
  <c r="AK159" i="4" s="1"/>
  <c r="AO159" i="4"/>
  <c r="AO155" i="4"/>
  <c r="AG155" i="4"/>
  <c r="AH155" i="4" s="1"/>
  <c r="AJ151" i="4"/>
  <c r="AK151" i="4" s="1"/>
  <c r="AO151" i="4"/>
  <c r="AG151" i="4"/>
  <c r="AH151" i="4" s="1"/>
  <c r="AO147" i="4"/>
  <c r="AG147" i="4"/>
  <c r="AH147" i="4" s="1"/>
  <c r="AJ147" i="4"/>
  <c r="AK147" i="4" s="1"/>
  <c r="U147" i="4"/>
  <c r="V147" i="4" s="1"/>
  <c r="AJ171" i="4"/>
  <c r="AK171" i="4" s="1"/>
  <c r="AS165" i="4"/>
  <c r="AU165" i="4"/>
  <c r="Y160" i="4"/>
  <c r="Z160" i="4"/>
  <c r="AA153" i="6"/>
  <c r="X161" i="6"/>
  <c r="U162" i="4"/>
  <c r="V162" i="4" s="1"/>
  <c r="X143" i="6"/>
  <c r="Y157" i="6"/>
  <c r="Y164" i="6"/>
  <c r="Y169" i="6"/>
  <c r="X176" i="6"/>
  <c r="U177" i="4"/>
  <c r="V177" i="4" s="1"/>
  <c r="V105" i="6"/>
  <c r="W105" i="6" s="1"/>
  <c r="P105" i="6"/>
  <c r="R105" i="6" s="1"/>
  <c r="V117" i="6"/>
  <c r="W117" i="6" s="1"/>
  <c r="S145" i="6"/>
  <c r="U145" i="6" s="1"/>
  <c r="M155" i="6"/>
  <c r="O155" i="6" s="1"/>
  <c r="P155" i="6"/>
  <c r="R155" i="6" s="1"/>
  <c r="Z155" i="6"/>
  <c r="X147" i="6"/>
  <c r="Z147" i="6"/>
  <c r="V184" i="6"/>
  <c r="W184" i="6" s="1"/>
  <c r="S184" i="6"/>
  <c r="U184" i="6" s="1"/>
  <c r="AS158" i="4"/>
  <c r="Z177" i="4"/>
  <c r="Y177" i="4"/>
  <c r="AP176" i="4"/>
  <c r="AQ176" i="4" s="1"/>
  <c r="Y167" i="4"/>
  <c r="Z167" i="4"/>
  <c r="Z162" i="4"/>
  <c r="Y162" i="4"/>
  <c r="AS160" i="4"/>
  <c r="AU160" i="4"/>
  <c r="Y152" i="4"/>
  <c r="AA152" i="4" s="1"/>
  <c r="AS152" i="4"/>
  <c r="Z149" i="4"/>
  <c r="Y149" i="4"/>
  <c r="V132" i="6"/>
  <c r="W132" i="6" s="1"/>
  <c r="S132" i="6"/>
  <c r="U132" i="6" s="1"/>
  <c r="P156" i="6"/>
  <c r="R156" i="6" s="1"/>
  <c r="M156" i="6"/>
  <c r="O156" i="6" s="1"/>
  <c r="M149" i="6"/>
  <c r="O149" i="6" s="1"/>
  <c r="P149" i="6"/>
  <c r="R149" i="6" s="1"/>
  <c r="V148" i="6"/>
  <c r="W148" i="6" s="1"/>
  <c r="P148" i="6"/>
  <c r="R148" i="6" s="1"/>
  <c r="S171" i="6"/>
  <c r="U171" i="6" s="1"/>
  <c r="P171" i="6"/>
  <c r="R171" i="6" s="1"/>
  <c r="P160" i="6"/>
  <c r="R160" i="6" s="1"/>
  <c r="S160" i="6"/>
  <c r="U160" i="6" s="1"/>
  <c r="V178" i="6"/>
  <c r="W178" i="6" s="1"/>
  <c r="S178" i="6"/>
  <c r="U178" i="6" s="1"/>
  <c r="Z178" i="6"/>
  <c r="AJ167" i="4"/>
  <c r="AK167" i="4" s="1"/>
  <c r="AO163" i="4"/>
  <c r="AJ155" i="4"/>
  <c r="AK155" i="4" s="1"/>
  <c r="AS174" i="4"/>
  <c r="AU174" i="4"/>
  <c r="AS170" i="4"/>
  <c r="AU170" i="4"/>
  <c r="AS167" i="4"/>
  <c r="AS155" i="4"/>
  <c r="AU155" i="4"/>
  <c r="Z155" i="4"/>
  <c r="Y155" i="4"/>
  <c r="AS149" i="4"/>
  <c r="AA149" i="6"/>
  <c r="Z156" i="6"/>
  <c r="AA168" i="6"/>
  <c r="AA145" i="6"/>
  <c r="Y148" i="6"/>
  <c r="AA160" i="6"/>
  <c r="Y166" i="6"/>
  <c r="U167" i="4"/>
  <c r="V167" i="4" s="1"/>
  <c r="Y173" i="6"/>
  <c r="V112" i="6"/>
  <c r="W112" i="6" s="1"/>
  <c r="M111" i="6"/>
  <c r="O111" i="6" s="1"/>
  <c r="S107" i="6"/>
  <c r="U107" i="6" s="1"/>
  <c r="M106" i="6"/>
  <c r="O106" i="6" s="1"/>
  <c r="S105" i="6"/>
  <c r="U105" i="6" s="1"/>
  <c r="M102" i="6"/>
  <c r="O102" i="6" s="1"/>
  <c r="M101" i="6"/>
  <c r="O101" i="6" s="1"/>
  <c r="V101" i="6"/>
  <c r="W101" i="6" s="1"/>
  <c r="P129" i="6"/>
  <c r="R129" i="6" s="1"/>
  <c r="S128" i="6"/>
  <c r="U128" i="6" s="1"/>
  <c r="M127" i="6"/>
  <c r="O127" i="6" s="1"/>
  <c r="S121" i="6"/>
  <c r="U121" i="6" s="1"/>
  <c r="W120" i="6"/>
  <c r="S117" i="6"/>
  <c r="U117" i="6" s="1"/>
  <c r="V156" i="6"/>
  <c r="W156" i="6" s="1"/>
  <c r="Z154" i="6"/>
  <c r="M153" i="6"/>
  <c r="O153" i="6" s="1"/>
  <c r="S152" i="6"/>
  <c r="U152" i="6" s="1"/>
  <c r="S151" i="6"/>
  <c r="U151" i="6" s="1"/>
  <c r="M173" i="6"/>
  <c r="O173" i="6" s="1"/>
  <c r="M172" i="6"/>
  <c r="O172" i="6" s="1"/>
  <c r="V172" i="6"/>
  <c r="W172" i="6" s="1"/>
  <c r="S164" i="6"/>
  <c r="U164" i="6" s="1"/>
  <c r="S157" i="6"/>
  <c r="U157" i="6" s="1"/>
  <c r="V157" i="6"/>
  <c r="W157" i="6" s="1"/>
  <c r="Z192" i="6"/>
  <c r="P192" i="6"/>
  <c r="R192" i="6" s="1"/>
  <c r="V192" i="6"/>
  <c r="W192" i="6" s="1"/>
  <c r="Y192" i="6"/>
  <c r="Z184" i="6"/>
  <c r="AO167" i="4"/>
  <c r="AE178" i="4"/>
  <c r="O178" i="4"/>
  <c r="P178" i="4" s="1"/>
  <c r="AS177" i="4"/>
  <c r="Y165" i="4"/>
  <c r="Z165" i="4"/>
  <c r="AS162" i="4"/>
  <c r="AF178" i="11"/>
  <c r="AG164" i="4"/>
  <c r="AH164" i="4" s="1"/>
  <c r="AG148" i="4"/>
  <c r="AH148" i="4" s="1"/>
  <c r="AO160" i="4"/>
  <c r="AO156" i="4"/>
  <c r="O131" i="6"/>
  <c r="O140" i="6"/>
  <c r="Y170" i="6"/>
  <c r="W169" i="6"/>
  <c r="Y163" i="6"/>
  <c r="X193" i="6"/>
  <c r="Z191" i="6"/>
  <c r="V177" i="6"/>
  <c r="W177" i="6" s="1"/>
  <c r="S174" i="6"/>
  <c r="U174" i="6" s="1"/>
  <c r="AG178" i="4"/>
  <c r="AH178" i="4" s="1"/>
  <c r="AG168" i="4"/>
  <c r="AH168" i="4" s="1"/>
  <c r="AG158" i="4"/>
  <c r="AH158" i="4" s="1"/>
  <c r="AG152" i="4"/>
  <c r="AH152" i="4" s="1"/>
  <c r="AG146" i="4"/>
  <c r="AH146" i="4" s="1"/>
  <c r="AO169" i="4"/>
  <c r="AO158" i="4"/>
  <c r="AO153" i="4"/>
  <c r="AJ153" i="4"/>
  <c r="AK153" i="4" s="1"/>
  <c r="AO146" i="4"/>
  <c r="AJ146" i="4"/>
  <c r="AK146" i="4" s="1"/>
  <c r="Z178" i="4"/>
  <c r="AA178" i="4" s="1"/>
  <c r="Z175" i="4"/>
  <c r="AA175" i="4" s="1"/>
  <c r="Y145" i="4"/>
  <c r="AA145" i="4" s="1"/>
  <c r="AF179" i="11"/>
  <c r="I179" i="11"/>
  <c r="J179" i="11" s="1"/>
  <c r="K179" i="11" s="1"/>
  <c r="M179" i="11" s="1"/>
  <c r="N179" i="11" s="1"/>
  <c r="S177" i="6"/>
  <c r="U177" i="6" s="1"/>
  <c r="V176" i="6"/>
  <c r="W176" i="6" s="1"/>
  <c r="M174" i="6"/>
  <c r="O174" i="6" s="1"/>
  <c r="AG156" i="4"/>
  <c r="AH156" i="4" s="1"/>
  <c r="AZ156" i="4" s="1"/>
  <c r="AO178" i="4"/>
  <c r="AS175" i="4"/>
  <c r="AO173" i="4"/>
  <c r="AJ173" i="4"/>
  <c r="AK173" i="4" s="1"/>
  <c r="AO168" i="4"/>
  <c r="AJ168" i="4"/>
  <c r="AK168" i="4" s="1"/>
  <c r="AO164" i="4"/>
  <c r="AO152" i="4"/>
  <c r="AO150" i="4"/>
  <c r="AO145" i="4"/>
  <c r="AJ145" i="4"/>
  <c r="AK145" i="4" s="1"/>
  <c r="AO144" i="4"/>
  <c r="AJ144" i="4"/>
  <c r="AK144" i="4" s="1"/>
  <c r="H179" i="11"/>
  <c r="Q179" i="11" s="1"/>
  <c r="R179" i="11" s="1"/>
  <c r="S179" i="11" s="1"/>
  <c r="T179" i="11"/>
  <c r="U179" i="11" s="1"/>
  <c r="V179" i="11" s="1"/>
  <c r="V178" i="11"/>
  <c r="AD178" i="11"/>
  <c r="Y176" i="4"/>
  <c r="AA176" i="4" s="1"/>
  <c r="Y166" i="4"/>
  <c r="AA166" i="4" s="1"/>
  <c r="Y170" i="4"/>
  <c r="AA170" i="4" s="1"/>
  <c r="AA156" i="4"/>
  <c r="Y157" i="4"/>
  <c r="AA157" i="4" s="1"/>
  <c r="O122" i="6"/>
  <c r="P115" i="6"/>
  <c r="R115" i="6" s="1"/>
  <c r="M114" i="6"/>
  <c r="O114" i="6" s="1"/>
  <c r="S112" i="6"/>
  <c r="U112" i="6" s="1"/>
  <c r="P101" i="6"/>
  <c r="R101" i="6" s="1"/>
  <c r="P130" i="6"/>
  <c r="R130" i="6" s="1"/>
  <c r="P128" i="6"/>
  <c r="R128" i="6" s="1"/>
  <c r="S122" i="6"/>
  <c r="U122" i="6" s="1"/>
  <c r="P121" i="6"/>
  <c r="R121" i="6" s="1"/>
  <c r="S120" i="6"/>
  <c r="U120" i="6" s="1"/>
  <c r="S142" i="6"/>
  <c r="U142" i="6" s="1"/>
  <c r="Y154" i="6"/>
  <c r="P152" i="6"/>
  <c r="R152" i="6" s="1"/>
  <c r="S147" i="6"/>
  <c r="U147" i="6" s="1"/>
  <c r="P172" i="6"/>
  <c r="R172" i="6" s="1"/>
  <c r="Y171" i="6"/>
  <c r="M171" i="6"/>
  <c r="O171" i="6" s="1"/>
  <c r="Z171" i="6"/>
  <c r="P169" i="6"/>
  <c r="R169" i="6" s="1"/>
  <c r="P168" i="6"/>
  <c r="R168" i="6" s="1"/>
  <c r="S165" i="6"/>
  <c r="U165" i="6" s="1"/>
  <c r="V163" i="6"/>
  <c r="W163" i="6" s="1"/>
  <c r="Z162" i="6"/>
  <c r="P162" i="6"/>
  <c r="R162" i="6" s="1"/>
  <c r="AA162" i="6"/>
  <c r="M161" i="6"/>
  <c r="O161" i="6" s="1"/>
  <c r="M159" i="6"/>
  <c r="O159" i="6" s="1"/>
  <c r="P157" i="6"/>
  <c r="R157" i="6" s="1"/>
  <c r="X191" i="6"/>
  <c r="Z190" i="6"/>
  <c r="M190" i="6"/>
  <c r="O190" i="6" s="1"/>
  <c r="AA190" i="6"/>
  <c r="X188" i="6"/>
  <c r="Z187" i="6"/>
  <c r="M187" i="6"/>
  <c r="O187" i="6" s="1"/>
  <c r="AA187" i="6"/>
  <c r="Y184" i="6"/>
  <c r="P184" i="6"/>
  <c r="R184" i="6" s="1"/>
  <c r="AA184" i="6"/>
  <c r="Y178" i="6"/>
  <c r="P178" i="6"/>
  <c r="R178" i="6" s="1"/>
  <c r="AA178" i="6"/>
  <c r="I102" i="6"/>
  <c r="M115" i="6"/>
  <c r="O115" i="6" s="1"/>
  <c r="P112" i="6"/>
  <c r="R112" i="6" s="1"/>
  <c r="S111" i="6"/>
  <c r="U111" i="6" s="1"/>
  <c r="Z107" i="6"/>
  <c r="Z106" i="6"/>
  <c r="S102" i="6"/>
  <c r="U102" i="6" s="1"/>
  <c r="P132" i="6"/>
  <c r="R132" i="6" s="1"/>
  <c r="AA131" i="6"/>
  <c r="M130" i="6"/>
  <c r="O130" i="6" s="1"/>
  <c r="M128" i="6"/>
  <c r="O128" i="6" s="1"/>
  <c r="P123" i="6"/>
  <c r="R123" i="6" s="1"/>
  <c r="V121" i="6"/>
  <c r="W121" i="6" s="1"/>
  <c r="S119" i="6"/>
  <c r="U119" i="6" s="1"/>
  <c r="M142" i="6"/>
  <c r="O142" i="6" s="1"/>
  <c r="Y138" i="6"/>
  <c r="S154" i="6"/>
  <c r="U154" i="6" s="1"/>
  <c r="M152" i="6"/>
  <c r="O152" i="6" s="1"/>
  <c r="V151" i="6"/>
  <c r="W151" i="6" s="1"/>
  <c r="V149" i="6"/>
  <c r="W149" i="6" s="1"/>
  <c r="P147" i="6"/>
  <c r="R147" i="6" s="1"/>
  <c r="V171" i="6"/>
  <c r="W171" i="6" s="1"/>
  <c r="Z170" i="6"/>
  <c r="M169" i="6"/>
  <c r="O169" i="6" s="1"/>
  <c r="V168" i="6"/>
  <c r="W168" i="6" s="1"/>
  <c r="P165" i="6"/>
  <c r="R165" i="6" s="1"/>
  <c r="Y162" i="6"/>
  <c r="M162" i="6"/>
  <c r="O162" i="6" s="1"/>
  <c r="M157" i="6"/>
  <c r="O157" i="6" s="1"/>
  <c r="Z193" i="6"/>
  <c r="AA193" i="6"/>
  <c r="Y190" i="6"/>
  <c r="V189" i="6"/>
  <c r="W189" i="6" s="1"/>
  <c r="AA189" i="6"/>
  <c r="Y187" i="6"/>
  <c r="Z186" i="6"/>
  <c r="X184" i="6"/>
  <c r="M184" i="6"/>
  <c r="O184" i="6" s="1"/>
  <c r="Z183" i="6"/>
  <c r="M183" i="6"/>
  <c r="O183" i="6" s="1"/>
  <c r="AA183" i="6"/>
  <c r="X178" i="6"/>
  <c r="M178" i="6"/>
  <c r="O178" i="6" s="1"/>
  <c r="X130" i="6"/>
  <c r="Z122" i="6"/>
  <c r="U138" i="6"/>
  <c r="U149" i="6"/>
  <c r="U169" i="6"/>
  <c r="V190" i="6"/>
  <c r="W190" i="6" s="1"/>
  <c r="Z188" i="6"/>
  <c r="V187" i="6"/>
  <c r="W187" i="6" s="1"/>
  <c r="Y156" i="6"/>
  <c r="AA118" i="6"/>
  <c r="I106" i="6"/>
  <c r="X127" i="6"/>
  <c r="AA159" i="6"/>
  <c r="AA172" i="6"/>
  <c r="AA114" i="6"/>
  <c r="Y114" i="6"/>
  <c r="S109" i="6"/>
  <c r="U109" i="6" s="1"/>
  <c r="M109" i="6"/>
  <c r="O109" i="6" s="1"/>
  <c r="V104" i="6"/>
  <c r="W104" i="6" s="1"/>
  <c r="P104" i="6"/>
  <c r="R104" i="6" s="1"/>
  <c r="S104" i="6"/>
  <c r="U104" i="6" s="1"/>
  <c r="AD126" i="6"/>
  <c r="O126" i="6"/>
  <c r="O124" i="6"/>
  <c r="P144" i="6"/>
  <c r="R144" i="6" s="1"/>
  <c r="M144" i="6"/>
  <c r="O144" i="6" s="1"/>
  <c r="S144" i="6"/>
  <c r="U144" i="6" s="1"/>
  <c r="P143" i="6"/>
  <c r="R143" i="6" s="1"/>
  <c r="S143" i="6"/>
  <c r="U143" i="6" s="1"/>
  <c r="M143" i="6"/>
  <c r="O143" i="6" s="1"/>
  <c r="V146" i="6"/>
  <c r="W146" i="6" s="1"/>
  <c r="AA146" i="6"/>
  <c r="X146" i="6"/>
  <c r="M146" i="6"/>
  <c r="O146" i="6" s="1"/>
  <c r="Y146" i="6"/>
  <c r="P146" i="6"/>
  <c r="R146" i="6" s="1"/>
  <c r="Z146" i="6"/>
  <c r="S146" i="6"/>
  <c r="U146" i="6" s="1"/>
  <c r="AA125" i="6"/>
  <c r="X125" i="6"/>
  <c r="AA115" i="6"/>
  <c r="Y115" i="6"/>
  <c r="V109" i="6"/>
  <c r="W109" i="6" s="1"/>
  <c r="U118" i="6"/>
  <c r="AA124" i="6"/>
  <c r="M110" i="6"/>
  <c r="V110" i="6"/>
  <c r="W110" i="6" s="1"/>
  <c r="S110" i="6"/>
  <c r="U110" i="6" s="1"/>
  <c r="P109" i="6"/>
  <c r="R109" i="6" s="1"/>
  <c r="Y107" i="6"/>
  <c r="M104" i="6"/>
  <c r="O104" i="6" s="1"/>
  <c r="AA130" i="6"/>
  <c r="Y130" i="6"/>
  <c r="S103" i="6"/>
  <c r="U103" i="6" s="1"/>
  <c r="Y131" i="6"/>
  <c r="P126" i="6"/>
  <c r="R126" i="6" s="1"/>
  <c r="S125" i="6"/>
  <c r="U125" i="6" s="1"/>
  <c r="P124" i="6"/>
  <c r="R124" i="6" s="1"/>
  <c r="Y123" i="6"/>
  <c r="S123" i="6"/>
  <c r="U123" i="6" s="1"/>
  <c r="Y122" i="6"/>
  <c r="P122" i="6"/>
  <c r="R122" i="6" s="1"/>
  <c r="P141" i="6"/>
  <c r="R141" i="6" s="1"/>
  <c r="M141" i="6"/>
  <c r="O141" i="6" s="1"/>
  <c r="P140" i="6"/>
  <c r="R140" i="6" s="1"/>
  <c r="S140" i="6"/>
  <c r="U140" i="6" s="1"/>
  <c r="P137" i="6"/>
  <c r="R137" i="6" s="1"/>
  <c r="X137" i="6"/>
  <c r="P136" i="6"/>
  <c r="R136" i="6" s="1"/>
  <c r="M136" i="6"/>
  <c r="O136" i="6" s="1"/>
  <c r="AA182" i="6"/>
  <c r="Z182" i="6"/>
  <c r="M120" i="6"/>
  <c r="O120" i="6" s="1"/>
  <c r="Y139" i="6"/>
  <c r="AA139" i="6"/>
  <c r="P133" i="6"/>
  <c r="R133" i="6" s="1"/>
  <c r="S150" i="6"/>
  <c r="U150" i="6" s="1"/>
  <c r="V150" i="6"/>
  <c r="W150" i="6" s="1"/>
  <c r="M150" i="6"/>
  <c r="O150" i="6" s="1"/>
  <c r="U172" i="6"/>
  <c r="V126" i="6"/>
  <c r="W126" i="6" s="1"/>
  <c r="V125" i="6"/>
  <c r="W125" i="6" s="1"/>
  <c r="V124" i="6"/>
  <c r="W124" i="6" s="1"/>
  <c r="V123" i="6"/>
  <c r="W123" i="6" s="1"/>
  <c r="AA123" i="6"/>
  <c r="V122" i="6"/>
  <c r="W122" i="6" s="1"/>
  <c r="AA122" i="6"/>
  <c r="P120" i="6"/>
  <c r="R120" i="6" s="1"/>
  <c r="M119" i="6"/>
  <c r="O119" i="6" s="1"/>
  <c r="V119" i="6"/>
  <c r="W119" i="6" s="1"/>
  <c r="U141" i="6"/>
  <c r="X139" i="6"/>
  <c r="M133" i="6"/>
  <c r="O133" i="6" s="1"/>
  <c r="V154" i="6"/>
  <c r="W154" i="6" s="1"/>
  <c r="M154" i="6"/>
  <c r="O154" i="6" s="1"/>
  <c r="X154" i="6"/>
  <c r="S153" i="6"/>
  <c r="U153" i="6" s="1"/>
  <c r="V153" i="6"/>
  <c r="W153" i="6" s="1"/>
  <c r="P181" i="6"/>
  <c r="R181" i="6" s="1"/>
  <c r="X181" i="6"/>
  <c r="S181" i="6"/>
  <c r="U181" i="6" s="1"/>
  <c r="Y181" i="6"/>
  <c r="M181" i="6"/>
  <c r="O181" i="6" s="1"/>
  <c r="Z181" i="6"/>
  <c r="V181" i="6"/>
  <c r="W181" i="6" s="1"/>
  <c r="AA154" i="6"/>
  <c r="Y147" i="6"/>
  <c r="M147" i="6"/>
  <c r="O147" i="6" s="1"/>
  <c r="O167" i="6"/>
  <c r="Z189" i="6"/>
  <c r="P185" i="6"/>
  <c r="R185" i="6" s="1"/>
  <c r="X185" i="6"/>
  <c r="S185" i="6"/>
  <c r="U185" i="6" s="1"/>
  <c r="Y185" i="6"/>
  <c r="M185" i="6"/>
  <c r="O185" i="6" s="1"/>
  <c r="Z185" i="6"/>
  <c r="I174" i="6"/>
  <c r="M145" i="6"/>
  <c r="O145" i="6" s="1"/>
  <c r="X138" i="6"/>
  <c r="M138" i="6"/>
  <c r="O138" i="6" s="1"/>
  <c r="M135" i="6"/>
  <c r="O135" i="6" s="1"/>
  <c r="X155" i="6"/>
  <c r="AA155" i="6"/>
  <c r="AA170" i="6"/>
  <c r="X170" i="6"/>
  <c r="O165" i="6"/>
  <c r="O192" i="6"/>
  <c r="W185" i="6"/>
  <c r="V147" i="6"/>
  <c r="W147" i="6" s="1"/>
  <c r="AA147" i="6"/>
  <c r="AA171" i="6"/>
  <c r="X171" i="6"/>
  <c r="AA163" i="6"/>
  <c r="X163" i="6"/>
  <c r="I188" i="6"/>
  <c r="AD188" i="6"/>
  <c r="AA180" i="6"/>
  <c r="Y180" i="6"/>
  <c r="P179" i="6"/>
  <c r="R179" i="6" s="1"/>
  <c r="X179" i="6"/>
  <c r="S179" i="6"/>
  <c r="U179" i="6" s="1"/>
  <c r="Y179" i="6"/>
  <c r="M179" i="6"/>
  <c r="O179" i="6" s="1"/>
  <c r="Z179" i="6"/>
  <c r="P175" i="6"/>
  <c r="R175" i="6" s="1"/>
  <c r="S175" i="6"/>
  <c r="U175" i="6" s="1"/>
  <c r="M175" i="6"/>
  <c r="O175" i="6" s="1"/>
  <c r="X162" i="6"/>
  <c r="Y193" i="6"/>
  <c r="X192" i="6"/>
  <c r="Y191" i="6"/>
  <c r="X190" i="6"/>
  <c r="Y189" i="6"/>
  <c r="S189" i="6"/>
  <c r="U189" i="6" s="1"/>
  <c r="W188" i="6"/>
  <c r="X187" i="6"/>
  <c r="Y186" i="6"/>
  <c r="S186" i="6"/>
  <c r="U186" i="6" s="1"/>
  <c r="AA185" i="6"/>
  <c r="X183" i="6"/>
  <c r="Y182" i="6"/>
  <c r="S182" i="6"/>
  <c r="U182" i="6" s="1"/>
  <c r="AA181" i="6"/>
  <c r="V180" i="6"/>
  <c r="W180" i="6" s="1"/>
  <c r="AA179" i="6"/>
  <c r="S176" i="6"/>
  <c r="U176" i="6" s="1"/>
  <c r="W161" i="6"/>
  <c r="X189" i="6"/>
  <c r="X186" i="6"/>
  <c r="X182" i="6"/>
  <c r="Z180" i="6"/>
  <c r="W191" i="6"/>
  <c r="AD193" i="6"/>
  <c r="AD192" i="6"/>
  <c r="AD191" i="6"/>
  <c r="AD190" i="6"/>
  <c r="AD189" i="6"/>
  <c r="AD187" i="6"/>
  <c r="AD186" i="6"/>
  <c r="AD185" i="6"/>
  <c r="AD184" i="6"/>
  <c r="AD183" i="6"/>
  <c r="AD182" i="6"/>
  <c r="AD181" i="6"/>
  <c r="AD180" i="6"/>
  <c r="AD179" i="6"/>
  <c r="AD178" i="6"/>
  <c r="AD177" i="6"/>
  <c r="AD176" i="6"/>
  <c r="AD175" i="6"/>
  <c r="AD174" i="6"/>
  <c r="R193" i="6"/>
  <c r="L193" i="6"/>
  <c r="L192" i="6"/>
  <c r="L191" i="6"/>
  <c r="R190" i="6"/>
  <c r="L190" i="6"/>
  <c r="R189" i="6"/>
  <c r="L189" i="6"/>
  <c r="L188" i="6"/>
  <c r="R187" i="6"/>
  <c r="L187" i="6"/>
  <c r="R186" i="6"/>
  <c r="L186" i="6"/>
  <c r="L185" i="6"/>
  <c r="L184" i="6"/>
  <c r="R183" i="6"/>
  <c r="L183" i="6"/>
  <c r="R182" i="6"/>
  <c r="L182" i="6"/>
  <c r="L181" i="6"/>
  <c r="L180" i="6"/>
  <c r="L179" i="6"/>
  <c r="L178" i="6"/>
  <c r="R177" i="6"/>
  <c r="L177" i="6"/>
  <c r="R176" i="6"/>
  <c r="L176" i="6"/>
  <c r="L175" i="6"/>
  <c r="R174" i="6"/>
  <c r="L174" i="6"/>
  <c r="U180" i="6"/>
  <c r="I173" i="6"/>
  <c r="L173" i="6"/>
  <c r="AD173" i="6"/>
  <c r="I157" i="6"/>
  <c r="L157" i="6"/>
  <c r="AD157" i="6"/>
  <c r="I172" i="6"/>
  <c r="L172" i="6"/>
  <c r="I170" i="6"/>
  <c r="L170" i="6"/>
  <c r="R170" i="6"/>
  <c r="AD170" i="6"/>
  <c r="I168" i="6"/>
  <c r="L168" i="6"/>
  <c r="AD168" i="6"/>
  <c r="I166" i="6"/>
  <c r="L166" i="6"/>
  <c r="AD166" i="6"/>
  <c r="I164" i="6"/>
  <c r="L164" i="6"/>
  <c r="AD164" i="6"/>
  <c r="I162" i="6"/>
  <c r="L162" i="6"/>
  <c r="AD162" i="6"/>
  <c r="I160" i="6"/>
  <c r="L160" i="6"/>
  <c r="AD160" i="6"/>
  <c r="I158" i="6"/>
  <c r="L158" i="6"/>
  <c r="R158" i="6"/>
  <c r="AD158" i="6"/>
  <c r="W173" i="6"/>
  <c r="AD172" i="6"/>
  <c r="I171" i="6"/>
  <c r="L171" i="6"/>
  <c r="AD171" i="6"/>
  <c r="I169" i="6"/>
  <c r="L169" i="6"/>
  <c r="AD169" i="6"/>
  <c r="O168" i="6"/>
  <c r="I167" i="6"/>
  <c r="L167" i="6"/>
  <c r="AD167" i="6"/>
  <c r="O166" i="6"/>
  <c r="I165" i="6"/>
  <c r="L165" i="6"/>
  <c r="AD165" i="6"/>
  <c r="W164" i="6"/>
  <c r="I163" i="6"/>
  <c r="L163" i="6"/>
  <c r="AD163" i="6"/>
  <c r="W162" i="6"/>
  <c r="I161" i="6"/>
  <c r="L161" i="6"/>
  <c r="AD161" i="6"/>
  <c r="O160" i="6"/>
  <c r="I159" i="6"/>
  <c r="L159" i="6"/>
  <c r="R159" i="6"/>
  <c r="AD159" i="6"/>
  <c r="O158" i="6"/>
  <c r="AD155" i="6"/>
  <c r="AD154" i="6"/>
  <c r="AD153" i="6"/>
  <c r="AD152" i="6"/>
  <c r="AD151" i="6"/>
  <c r="AD150" i="6"/>
  <c r="AD149" i="6"/>
  <c r="AD148" i="6"/>
  <c r="AD147" i="6"/>
  <c r="AD146" i="6"/>
  <c r="U156" i="6"/>
  <c r="U155" i="6"/>
  <c r="O151" i="6"/>
  <c r="AD156" i="6"/>
  <c r="L156" i="6"/>
  <c r="L155" i="6"/>
  <c r="R154" i="6"/>
  <c r="L154" i="6"/>
  <c r="R153" i="6"/>
  <c r="L153" i="6"/>
  <c r="L152" i="6"/>
  <c r="L151" i="6"/>
  <c r="R150" i="6"/>
  <c r="L150" i="6"/>
  <c r="L149" i="6"/>
  <c r="L148" i="6"/>
  <c r="L147" i="6"/>
  <c r="L146" i="6"/>
  <c r="O148" i="6"/>
  <c r="I141" i="6"/>
  <c r="L141" i="6"/>
  <c r="AD141" i="6"/>
  <c r="I140" i="6"/>
  <c r="L140" i="6"/>
  <c r="AD140" i="6"/>
  <c r="I139" i="6"/>
  <c r="L139" i="6"/>
  <c r="R139" i="6"/>
  <c r="AD139" i="6"/>
  <c r="I138" i="6"/>
  <c r="L138" i="6"/>
  <c r="AD138" i="6"/>
  <c r="I145" i="6"/>
  <c r="L145" i="6"/>
  <c r="R145" i="6"/>
  <c r="AD145" i="6"/>
  <c r="I144" i="6"/>
  <c r="L144" i="6"/>
  <c r="AD144" i="6"/>
  <c r="I143" i="6"/>
  <c r="L143" i="6"/>
  <c r="AD143" i="6"/>
  <c r="I142" i="6"/>
  <c r="L142" i="6"/>
  <c r="R142" i="6"/>
  <c r="AD142" i="6"/>
  <c r="O134" i="6"/>
  <c r="U133" i="6"/>
  <c r="AD137" i="6"/>
  <c r="AD136" i="6"/>
  <c r="AD135" i="6"/>
  <c r="AD134" i="6"/>
  <c r="AD133" i="6"/>
  <c r="L137" i="6"/>
  <c r="L136" i="6"/>
  <c r="R135" i="6"/>
  <c r="L135" i="6"/>
  <c r="R134" i="6"/>
  <c r="L134" i="6"/>
  <c r="L133" i="6"/>
  <c r="U136" i="6"/>
  <c r="V145" i="6"/>
  <c r="W145" i="6" s="1"/>
  <c r="V144" i="6"/>
  <c r="W144" i="6" s="1"/>
  <c r="V143" i="6"/>
  <c r="W143" i="6" s="1"/>
  <c r="V142" i="6"/>
  <c r="W142" i="6" s="1"/>
  <c r="V141" i="6"/>
  <c r="W141" i="6" s="1"/>
  <c r="V140" i="6"/>
  <c r="W140" i="6" s="1"/>
  <c r="Z139" i="6"/>
  <c r="V139" i="6"/>
  <c r="W139" i="6" s="1"/>
  <c r="Z138" i="6"/>
  <c r="V138" i="6"/>
  <c r="W138" i="6" s="1"/>
  <c r="Z137" i="6"/>
  <c r="V137" i="6"/>
  <c r="W137" i="6" s="1"/>
  <c r="V136" i="6"/>
  <c r="W136" i="6" s="1"/>
  <c r="V135" i="6"/>
  <c r="W135" i="6" s="1"/>
  <c r="V134" i="6"/>
  <c r="W134" i="6" s="1"/>
  <c r="V133" i="6"/>
  <c r="W133" i="6" s="1"/>
  <c r="L130" i="6"/>
  <c r="L129" i="6"/>
  <c r="I116" i="6"/>
  <c r="L116" i="6"/>
  <c r="R116" i="6"/>
  <c r="AD116" i="6"/>
  <c r="AD132" i="6"/>
  <c r="O132" i="6"/>
  <c r="AD131" i="6"/>
  <c r="W131" i="6"/>
  <c r="AD130" i="6"/>
  <c r="W130" i="6"/>
  <c r="AD129" i="6"/>
  <c r="AD128" i="6"/>
  <c r="W128" i="6"/>
  <c r="AD127" i="6"/>
  <c r="I125" i="6"/>
  <c r="L125" i="6"/>
  <c r="AD125" i="6"/>
  <c r="I123" i="6"/>
  <c r="L123" i="6"/>
  <c r="AD123" i="6"/>
  <c r="I121" i="6"/>
  <c r="L121" i="6"/>
  <c r="AD121" i="6"/>
  <c r="I119" i="6"/>
  <c r="L119" i="6"/>
  <c r="R119" i="6"/>
  <c r="AD119" i="6"/>
  <c r="I117" i="6"/>
  <c r="L117" i="6"/>
  <c r="R117" i="6"/>
  <c r="AD117" i="6"/>
  <c r="L131" i="6"/>
  <c r="Z131" i="6"/>
  <c r="Z130" i="6"/>
  <c r="U129" i="6"/>
  <c r="L132" i="6"/>
  <c r="L128" i="6"/>
  <c r="L127" i="6"/>
  <c r="R127" i="6"/>
  <c r="I132" i="6"/>
  <c r="I131" i="6"/>
  <c r="I130" i="6"/>
  <c r="I129" i="6"/>
  <c r="I128" i="6"/>
  <c r="I127" i="6"/>
  <c r="I126" i="6"/>
  <c r="L126" i="6"/>
  <c r="O125" i="6"/>
  <c r="I124" i="6"/>
  <c r="L124" i="6"/>
  <c r="AD124" i="6"/>
  <c r="O123" i="6"/>
  <c r="I122" i="6"/>
  <c r="L122" i="6"/>
  <c r="AD122" i="6"/>
  <c r="O121" i="6"/>
  <c r="I120" i="6"/>
  <c r="L120" i="6"/>
  <c r="AD120" i="6"/>
  <c r="I118" i="6"/>
  <c r="L118" i="6"/>
  <c r="AD118" i="6"/>
  <c r="L115" i="6"/>
  <c r="AD115" i="6"/>
  <c r="I115" i="6"/>
  <c r="L114" i="6"/>
  <c r="AD114" i="6"/>
  <c r="I114" i="6"/>
  <c r="L113" i="6"/>
  <c r="R113" i="6"/>
  <c r="I113" i="6"/>
  <c r="AD113" i="6"/>
  <c r="L112" i="6"/>
  <c r="O112" i="6"/>
  <c r="AD112" i="6"/>
  <c r="I112" i="6"/>
  <c r="L105" i="6"/>
  <c r="AD105" i="6"/>
  <c r="L103" i="6"/>
  <c r="AD103" i="6"/>
  <c r="L101" i="6"/>
  <c r="AD101" i="6"/>
  <c r="X115" i="6"/>
  <c r="X114" i="6"/>
  <c r="W111" i="6"/>
  <c r="AA106" i="6"/>
  <c r="X106" i="6"/>
  <c r="O105" i="6"/>
  <c r="X104" i="6"/>
  <c r="O103" i="6"/>
  <c r="L111" i="6"/>
  <c r="L109" i="6"/>
  <c r="AD109" i="6"/>
  <c r="W115" i="6"/>
  <c r="W114" i="6"/>
  <c r="AD111" i="6"/>
  <c r="L110" i="6"/>
  <c r="R110" i="6"/>
  <c r="AD110" i="6"/>
  <c r="L108" i="6"/>
  <c r="AD108" i="6"/>
  <c r="L106" i="6"/>
  <c r="R106" i="6"/>
  <c r="AD106" i="6"/>
  <c r="L104" i="6"/>
  <c r="AD104" i="6"/>
  <c r="L102" i="6"/>
  <c r="AD102" i="6"/>
  <c r="U101" i="6"/>
  <c r="L107" i="6"/>
  <c r="R107" i="6"/>
  <c r="AD107" i="6"/>
  <c r="Z115" i="6"/>
  <c r="Z114" i="6"/>
  <c r="I111" i="6"/>
  <c r="O110" i="6"/>
  <c r="I109" i="6"/>
  <c r="X109" i="6"/>
  <c r="O108" i="6"/>
  <c r="I107" i="6"/>
  <c r="AA107" i="6"/>
  <c r="X107" i="6"/>
  <c r="I105" i="6"/>
  <c r="X105" i="6"/>
  <c r="I103" i="6"/>
  <c r="I101" i="6"/>
  <c r="AZ148" i="4" l="1"/>
  <c r="AZ155" i="4"/>
  <c r="AZ147" i="4"/>
  <c r="AZ171" i="4"/>
  <c r="AZ164" i="4"/>
  <c r="AZ163" i="4"/>
  <c r="AZ172" i="4"/>
  <c r="Z141" i="6"/>
  <c r="Y145" i="6"/>
  <c r="AA173" i="6"/>
  <c r="AA111" i="6"/>
  <c r="AA141" i="6"/>
  <c r="X141" i="6"/>
  <c r="AA165" i="6"/>
  <c r="Y121" i="6"/>
  <c r="Z160" i="6"/>
  <c r="X159" i="6"/>
  <c r="X151" i="6"/>
  <c r="X117" i="6"/>
  <c r="Y144" i="6"/>
  <c r="Z151" i="6"/>
  <c r="Z108" i="6"/>
  <c r="X164" i="6"/>
  <c r="AA143" i="6"/>
  <c r="Y159" i="6"/>
  <c r="Y151" i="6"/>
  <c r="Y113" i="6"/>
  <c r="Z144" i="6"/>
  <c r="AA105" i="6"/>
  <c r="Z104" i="6"/>
  <c r="AA134" i="6"/>
  <c r="Y105" i="6"/>
  <c r="Y125" i="6"/>
  <c r="AE125" i="6" s="1"/>
  <c r="AN126" i="4" s="1"/>
  <c r="Z126" i="6"/>
  <c r="AJ178" i="11"/>
  <c r="AK178" i="11" s="1"/>
  <c r="AL178" i="11" s="1"/>
  <c r="Z109" i="6"/>
  <c r="Z150" i="6"/>
  <c r="AA157" i="6"/>
  <c r="Z177" i="6"/>
  <c r="Z174" i="6"/>
  <c r="Z169" i="6"/>
  <c r="Y167" i="6"/>
  <c r="U149" i="4"/>
  <c r="V149" i="4" s="1"/>
  <c r="AA161" i="6"/>
  <c r="Y135" i="6"/>
  <c r="AA156" i="6"/>
  <c r="U154" i="4"/>
  <c r="V154" i="4" s="1"/>
  <c r="X173" i="6"/>
  <c r="Y160" i="6"/>
  <c r="X116" i="6"/>
  <c r="U152" i="4"/>
  <c r="V152" i="4" s="1"/>
  <c r="AV164" i="4"/>
  <c r="Z145" i="6"/>
  <c r="AA135" i="6"/>
  <c r="X145" i="6"/>
  <c r="Z173" i="6"/>
  <c r="X160" i="6"/>
  <c r="X156" i="6"/>
  <c r="AV163" i="4"/>
  <c r="X108" i="6"/>
  <c r="Z157" i="6"/>
  <c r="AA117" i="6"/>
  <c r="AA177" i="6"/>
  <c r="AA127" i="6"/>
  <c r="X102" i="6"/>
  <c r="Z127" i="6"/>
  <c r="Z135" i="6"/>
  <c r="Y158" i="6"/>
  <c r="Y174" i="6"/>
  <c r="Z161" i="6"/>
  <c r="Z117" i="6"/>
  <c r="AA169" i="6"/>
  <c r="X157" i="6"/>
  <c r="Z172" i="6"/>
  <c r="X158" i="6"/>
  <c r="Y101" i="6"/>
  <c r="AA121" i="6"/>
  <c r="X148" i="6"/>
  <c r="Z116" i="6"/>
  <c r="AA150" i="6"/>
  <c r="X174" i="6"/>
  <c r="X150" i="6"/>
  <c r="Y102" i="6"/>
  <c r="Y161" i="6"/>
  <c r="X169" i="6"/>
  <c r="Y172" i="6"/>
  <c r="AE172" i="6" s="1"/>
  <c r="AN173" i="4" s="1"/>
  <c r="AZ173" i="4" s="1"/>
  <c r="Z158" i="6"/>
  <c r="X121" i="6"/>
  <c r="AA102" i="6"/>
  <c r="X177" i="6"/>
  <c r="Y119" i="6"/>
  <c r="X120" i="6"/>
  <c r="AA116" i="6"/>
  <c r="U148" i="4"/>
  <c r="V148" i="4" s="1"/>
  <c r="Y149" i="6"/>
  <c r="X166" i="6"/>
  <c r="Z149" i="6"/>
  <c r="Z168" i="6"/>
  <c r="AV172" i="4"/>
  <c r="AV147" i="4"/>
  <c r="AA177" i="4"/>
  <c r="Y175" i="6"/>
  <c r="Y152" i="6"/>
  <c r="AA110" i="6"/>
  <c r="Z113" i="6"/>
  <c r="Y129" i="6"/>
  <c r="Y128" i="6"/>
  <c r="AA167" i="4"/>
  <c r="U174" i="4"/>
  <c r="V174" i="4" s="1"/>
  <c r="X129" i="6"/>
  <c r="AA152" i="6"/>
  <c r="AA113" i="6"/>
  <c r="AA128" i="6"/>
  <c r="X140" i="6"/>
  <c r="AA160" i="4"/>
  <c r="X103" i="6"/>
  <c r="Z128" i="6"/>
  <c r="Y103" i="6"/>
  <c r="AA140" i="6"/>
  <c r="AA103" i="6"/>
  <c r="Z140" i="6"/>
  <c r="AA129" i="6"/>
  <c r="X152" i="6"/>
  <c r="U178" i="4"/>
  <c r="V178" i="4" s="1"/>
  <c r="X110" i="6"/>
  <c r="Z110" i="6"/>
  <c r="AA132" i="6"/>
  <c r="U153" i="4"/>
  <c r="V153" i="4" s="1"/>
  <c r="AV156" i="4"/>
  <c r="AA155" i="4"/>
  <c r="AV148" i="4"/>
  <c r="AA136" i="6"/>
  <c r="X149" i="6"/>
  <c r="Y168" i="6"/>
  <c r="Y109" i="6"/>
  <c r="Y108" i="6"/>
  <c r="AA166" i="6"/>
  <c r="Y134" i="6"/>
  <c r="Z118" i="6"/>
  <c r="X167" i="6"/>
  <c r="Z148" i="6"/>
  <c r="AG178" i="11"/>
  <c r="AM178" i="11" s="1"/>
  <c r="X168" i="6"/>
  <c r="Y137" i="6"/>
  <c r="AE137" i="6" s="1"/>
  <c r="AN138" i="4" s="1"/>
  <c r="Z166" i="6"/>
  <c r="X134" i="6"/>
  <c r="Y118" i="6"/>
  <c r="AA167" i="6"/>
  <c r="AA148" i="6"/>
  <c r="AB147" i="4"/>
  <c r="AC147" i="4" s="1"/>
  <c r="AV171" i="4"/>
  <c r="U151" i="4"/>
  <c r="V151" i="4" s="1"/>
  <c r="AV155" i="4"/>
  <c r="AJ179" i="11"/>
  <c r="AK179" i="11" s="1"/>
  <c r="AL179" i="11" s="1"/>
  <c r="Z142" i="6"/>
  <c r="Y133" i="6"/>
  <c r="X142" i="6"/>
  <c r="AA133" i="6"/>
  <c r="AB155" i="4"/>
  <c r="AC155" i="4" s="1"/>
  <c r="U165" i="4"/>
  <c r="V165" i="4" s="1"/>
  <c r="X101" i="6"/>
  <c r="Y153" i="6"/>
  <c r="AA101" i="6"/>
  <c r="Z112" i="6"/>
  <c r="Z175" i="6"/>
  <c r="X175" i="6"/>
  <c r="X133" i="6"/>
  <c r="Z120" i="6"/>
  <c r="Y136" i="6"/>
  <c r="Y124" i="6"/>
  <c r="Y126" i="6"/>
  <c r="AA176" i="6"/>
  <c r="AA142" i="6"/>
  <c r="X119" i="6"/>
  <c r="Y143" i="6"/>
  <c r="Y104" i="6"/>
  <c r="Y165" i="6"/>
  <c r="AA126" i="6"/>
  <c r="X132" i="6"/>
  <c r="Y111" i="6"/>
  <c r="Y112" i="6"/>
  <c r="X153" i="6"/>
  <c r="X112" i="6"/>
  <c r="Z136" i="6"/>
  <c r="Y176" i="6"/>
  <c r="Z153" i="6"/>
  <c r="Y120" i="6"/>
  <c r="Z176" i="6"/>
  <c r="AA164" i="6"/>
  <c r="Z165" i="6"/>
  <c r="X111" i="6"/>
  <c r="Z132" i="6"/>
  <c r="Z143" i="6"/>
  <c r="X124" i="6"/>
  <c r="Z164" i="6"/>
  <c r="AA119" i="6"/>
  <c r="U161" i="4"/>
  <c r="V161" i="4" s="1"/>
  <c r="U160" i="4"/>
  <c r="V160" i="4" s="1"/>
  <c r="U150" i="4"/>
  <c r="V150" i="4" s="1"/>
  <c r="AE106" i="6"/>
  <c r="AB166" i="4"/>
  <c r="AC166" i="4" s="1"/>
  <c r="AB177" i="4"/>
  <c r="AC177" i="4" s="1"/>
  <c r="AD179" i="11"/>
  <c r="AG179" i="11" s="1"/>
  <c r="AM179" i="11" s="1"/>
  <c r="AA165" i="4"/>
  <c r="AA149" i="4"/>
  <c r="AA162" i="4"/>
  <c r="U157" i="4"/>
  <c r="V157" i="4" s="1"/>
  <c r="U146" i="4"/>
  <c r="V146" i="4" s="1"/>
  <c r="U176" i="4"/>
  <c r="V176" i="4" s="1"/>
  <c r="AE178" i="6"/>
  <c r="AE182" i="6"/>
  <c r="AE184" i="6"/>
  <c r="AE186" i="6"/>
  <c r="AE188" i="6"/>
  <c r="AE190" i="6"/>
  <c r="AE192" i="6"/>
  <c r="AE180" i="6"/>
  <c r="AE114" i="6"/>
  <c r="AE146" i="6"/>
  <c r="AE163" i="6"/>
  <c r="AE171" i="6"/>
  <c r="AE179" i="6"/>
  <c r="AE181" i="6"/>
  <c r="AE183" i="6"/>
  <c r="AE185" i="6"/>
  <c r="AE187" i="6"/>
  <c r="AE189" i="6"/>
  <c r="AE191" i="6"/>
  <c r="AE193" i="6"/>
  <c r="AE154" i="6"/>
  <c r="AE147" i="6"/>
  <c r="AE155" i="6"/>
  <c r="AE162" i="6"/>
  <c r="AE170" i="6"/>
  <c r="AE138" i="6"/>
  <c r="AE139" i="6"/>
  <c r="AE130" i="6"/>
  <c r="AE122" i="6"/>
  <c r="AE131" i="6"/>
  <c r="AE123" i="6"/>
  <c r="AE107" i="6"/>
  <c r="AE115" i="6"/>
  <c r="AE174" i="6" l="1"/>
  <c r="AN175" i="4" s="1"/>
  <c r="AZ175" i="4" s="1"/>
  <c r="AE141" i="6"/>
  <c r="AN142" i="4" s="1"/>
  <c r="AE159" i="6"/>
  <c r="AN160" i="4" s="1"/>
  <c r="AZ160" i="4" s="1"/>
  <c r="AE151" i="6"/>
  <c r="AN152" i="4" s="1"/>
  <c r="AZ152" i="4" s="1"/>
  <c r="AE150" i="6"/>
  <c r="AN151" i="4" s="1"/>
  <c r="AZ151" i="4" s="1"/>
  <c r="AE108" i="6"/>
  <c r="AN109" i="4" s="1"/>
  <c r="AE104" i="6"/>
  <c r="AN105" i="4" s="1"/>
  <c r="AE121" i="6"/>
  <c r="AN122" i="4" s="1"/>
  <c r="AE157" i="6"/>
  <c r="AN158" i="4" s="1"/>
  <c r="AE145" i="6"/>
  <c r="AN146" i="4" s="1"/>
  <c r="AZ146" i="4" s="1"/>
  <c r="AE105" i="6"/>
  <c r="AN106" i="4" s="1"/>
  <c r="AE135" i="6"/>
  <c r="AN136" i="4" s="1"/>
  <c r="AE144" i="6"/>
  <c r="AN145" i="4" s="1"/>
  <c r="AN178" i="11"/>
  <c r="AE109" i="6"/>
  <c r="AN110" i="4" s="1"/>
  <c r="AE127" i="6"/>
  <c r="AN128" i="4" s="1"/>
  <c r="S155" i="4"/>
  <c r="S147" i="4"/>
  <c r="U145" i="4"/>
  <c r="V145" i="4" s="1"/>
  <c r="AE161" i="6"/>
  <c r="AN162" i="4" s="1"/>
  <c r="AZ162" i="4" s="1"/>
  <c r="AE173" i="6"/>
  <c r="AN174" i="4" s="1"/>
  <c r="AZ174" i="4" s="1"/>
  <c r="AE160" i="6"/>
  <c r="AN161" i="4" s="1"/>
  <c r="AE156" i="6"/>
  <c r="AN157" i="4" s="1"/>
  <c r="AZ157" i="4" s="1"/>
  <c r="AE169" i="6"/>
  <c r="AN170" i="4" s="1"/>
  <c r="AZ170" i="4" s="1"/>
  <c r="AE128" i="6"/>
  <c r="AN129" i="4" s="1"/>
  <c r="AE117" i="6"/>
  <c r="AN118" i="4" s="1"/>
  <c r="AE165" i="6"/>
  <c r="AN166" i="4" s="1"/>
  <c r="AE102" i="6"/>
  <c r="AN103" i="4" s="1"/>
  <c r="S167" i="4"/>
  <c r="AE116" i="6"/>
  <c r="AN117" i="4" s="1"/>
  <c r="AE158" i="6"/>
  <c r="AN159" i="4" s="1"/>
  <c r="AE177" i="6"/>
  <c r="AN178" i="4" s="1"/>
  <c r="AZ178" i="4" s="1"/>
  <c r="U144" i="4"/>
  <c r="V144" i="4" s="1"/>
  <c r="AE168" i="6"/>
  <c r="AN169" i="4" s="1"/>
  <c r="AB167" i="4"/>
  <c r="AC167" i="4" s="1"/>
  <c r="AE164" i="6"/>
  <c r="AN165" i="4" s="1"/>
  <c r="AZ165" i="4" s="1"/>
  <c r="S166" i="4"/>
  <c r="U175" i="4"/>
  <c r="V175" i="4" s="1"/>
  <c r="AE120" i="6"/>
  <c r="AN121" i="4" s="1"/>
  <c r="AE148" i="6"/>
  <c r="AN149" i="4" s="1"/>
  <c r="AN179" i="11"/>
  <c r="AE142" i="6"/>
  <c r="AN143" i="4" s="1"/>
  <c r="AE167" i="6"/>
  <c r="AN168" i="4" s="1"/>
  <c r="AE149" i="6"/>
  <c r="AN150" i="4" s="1"/>
  <c r="AZ150" i="4" s="1"/>
  <c r="AE129" i="6"/>
  <c r="AN130" i="4" s="1"/>
  <c r="AE103" i="6"/>
  <c r="AN104" i="4" s="1"/>
  <c r="AE124" i="6"/>
  <c r="AN125" i="4" s="1"/>
  <c r="AE110" i="6"/>
  <c r="AN111" i="4" s="1"/>
  <c r="AE140" i="6"/>
  <c r="AN141" i="4" s="1"/>
  <c r="AE113" i="6"/>
  <c r="AN114" i="4" s="1"/>
  <c r="AE126" i="6"/>
  <c r="AN127" i="4" s="1"/>
  <c r="AE175" i="6"/>
  <c r="AN176" i="4" s="1"/>
  <c r="AZ176" i="4" s="1"/>
  <c r="AE166" i="6"/>
  <c r="AN167" i="4" s="1"/>
  <c r="AE152" i="6"/>
  <c r="AN153" i="4" s="1"/>
  <c r="AE132" i="6"/>
  <c r="AN133" i="4" s="1"/>
  <c r="AE136" i="6"/>
  <c r="AN137" i="4" s="1"/>
  <c r="AE111" i="6"/>
  <c r="AN112" i="4" s="1"/>
  <c r="AE112" i="6"/>
  <c r="AN113" i="4" s="1"/>
  <c r="AE133" i="6"/>
  <c r="AN134" i="4" s="1"/>
  <c r="AE134" i="6"/>
  <c r="AN135" i="4" s="1"/>
  <c r="AE118" i="6"/>
  <c r="AN119" i="4" s="1"/>
  <c r="AB160" i="4"/>
  <c r="AC160" i="4" s="1"/>
  <c r="AB148" i="4"/>
  <c r="AC148" i="4" s="1"/>
  <c r="AE153" i="6"/>
  <c r="AN154" i="4" s="1"/>
  <c r="AE119" i="6"/>
  <c r="AN120" i="4" s="1"/>
  <c r="S177" i="4"/>
  <c r="AE143" i="6"/>
  <c r="AN144" i="4" s="1"/>
  <c r="AE176" i="6"/>
  <c r="AN177" i="4" s="1"/>
  <c r="AZ177" i="4" s="1"/>
  <c r="AE101" i="6"/>
  <c r="AN102" i="4" s="1"/>
  <c r="AB165" i="4"/>
  <c r="AC165" i="4" s="1"/>
  <c r="U159" i="4"/>
  <c r="V159" i="4" s="1"/>
  <c r="U169" i="4"/>
  <c r="V169" i="4" s="1"/>
  <c r="U168" i="4"/>
  <c r="V168" i="4" s="1"/>
  <c r="AV173" i="4"/>
  <c r="U172" i="4"/>
  <c r="V172" i="4" s="1"/>
  <c r="U156" i="4"/>
  <c r="V156" i="4" s="1"/>
  <c r="U171" i="4"/>
  <c r="V171" i="4" s="1"/>
  <c r="U170" i="4"/>
  <c r="V170" i="4" s="1"/>
  <c r="U163" i="4"/>
  <c r="V163" i="4" s="1"/>
  <c r="U164" i="4"/>
  <c r="V164" i="4" s="1"/>
  <c r="AV175" i="4"/>
  <c r="AB162" i="4"/>
  <c r="AC162" i="4" s="1"/>
  <c r="AV152" i="4" l="1"/>
  <c r="AV160" i="4"/>
  <c r="AV157" i="4"/>
  <c r="AV151" i="4"/>
  <c r="AV159" i="4"/>
  <c r="AZ159" i="4"/>
  <c r="AV166" i="4"/>
  <c r="AZ166" i="4"/>
  <c r="AV154" i="4"/>
  <c r="AZ154" i="4"/>
  <c r="AV149" i="4"/>
  <c r="AZ149" i="4"/>
  <c r="AV144" i="4"/>
  <c r="AZ144" i="4"/>
  <c r="AV168" i="4"/>
  <c r="AZ168" i="4"/>
  <c r="AV153" i="4"/>
  <c r="AZ153" i="4"/>
  <c r="AV169" i="4"/>
  <c r="AZ169" i="4"/>
  <c r="AV161" i="4"/>
  <c r="AZ161" i="4"/>
  <c r="AV167" i="4"/>
  <c r="AZ167" i="4"/>
  <c r="AV145" i="4"/>
  <c r="AZ145" i="4"/>
  <c r="AV158" i="4"/>
  <c r="AZ158" i="4"/>
  <c r="AV170" i="4"/>
  <c r="AB173" i="4"/>
  <c r="AC173" i="4" s="1"/>
  <c r="AV146" i="4"/>
  <c r="AB158" i="4"/>
  <c r="AC158" i="4" s="1"/>
  <c r="AV162" i="4"/>
  <c r="AV165" i="4"/>
  <c r="AB144" i="4"/>
  <c r="AC144" i="4" s="1"/>
  <c r="S148" i="4"/>
  <c r="AV178" i="4"/>
  <c r="AV174" i="4"/>
  <c r="S175" i="4"/>
  <c r="S165" i="4"/>
  <c r="S159" i="4"/>
  <c r="S151" i="4"/>
  <c r="AB151" i="4"/>
  <c r="AC151" i="4" s="1"/>
  <c r="AV150" i="4"/>
  <c r="AB146" i="4"/>
  <c r="AC146" i="4" s="1"/>
  <c r="AV176" i="4"/>
  <c r="S168" i="4"/>
  <c r="S174" i="4"/>
  <c r="AB174" i="4"/>
  <c r="AC174" i="4" s="1"/>
  <c r="AV177" i="4"/>
  <c r="AB157" i="4"/>
  <c r="AC157" i="4" s="1"/>
  <c r="AB176" i="4"/>
  <c r="AC176" i="4" s="1"/>
  <c r="AB161" i="4"/>
  <c r="AC161" i="4" s="1"/>
  <c r="AB150" i="4"/>
  <c r="AC150" i="4" s="1"/>
  <c r="AB163" i="4"/>
  <c r="AC163" i="4" s="1"/>
  <c r="S163" i="4"/>
  <c r="S158" i="4"/>
  <c r="AB152" i="4"/>
  <c r="AC152" i="4" s="1"/>
  <c r="S173" i="4"/>
  <c r="S162" i="4"/>
  <c r="S161" i="4"/>
  <c r="S157" i="4"/>
  <c r="AB149" i="4"/>
  <c r="AC149" i="4" s="1"/>
  <c r="S150" i="4"/>
  <c r="S146" i="4"/>
  <c r="S176" i="4"/>
  <c r="AB153" i="4"/>
  <c r="AC153" i="4" s="1"/>
  <c r="AB154" i="4"/>
  <c r="AC154" i="4" s="1"/>
  <c r="S160" i="4"/>
  <c r="AB178" i="4"/>
  <c r="AC178" i="4" s="1"/>
  <c r="AB145" i="4" l="1"/>
  <c r="AC145" i="4" s="1"/>
  <c r="AB168" i="4"/>
  <c r="AC168" i="4" s="1"/>
  <c r="AB175" i="4"/>
  <c r="AC175" i="4" s="1"/>
  <c r="AB159" i="4"/>
  <c r="AC159" i="4" s="1"/>
  <c r="AB164" i="4"/>
  <c r="AC164" i="4" s="1"/>
  <c r="S164" i="4"/>
  <c r="S156" i="4"/>
  <c r="AB156" i="4"/>
  <c r="AC156" i="4" s="1"/>
  <c r="S170" i="4"/>
  <c r="AB170" i="4"/>
  <c r="AC170" i="4" s="1"/>
  <c r="AB169" i="4"/>
  <c r="AC169" i="4" s="1"/>
  <c r="S169" i="4"/>
  <c r="S171" i="4"/>
  <c r="AB171" i="4"/>
  <c r="AC171" i="4" s="1"/>
  <c r="AB172" i="4"/>
  <c r="AC172" i="4" s="1"/>
  <c r="S172" i="4"/>
  <c r="S154" i="4"/>
  <c r="S149" i="4"/>
  <c r="S144" i="4"/>
  <c r="S178" i="4"/>
  <c r="AW178" i="4"/>
  <c r="AX178" i="4" s="1"/>
  <c r="AY178" i="4" s="1"/>
  <c r="S153" i="4"/>
  <c r="S145" i="4"/>
  <c r="S152" i="4"/>
  <c r="BA178" i="4" l="1"/>
  <c r="B96" i="9"/>
  <c r="J65" i="4"/>
  <c r="W65" i="4" s="1"/>
  <c r="X65" i="4" s="1"/>
  <c r="J63" i="4"/>
  <c r="W63" i="4" s="1"/>
  <c r="X63" i="4" s="1"/>
  <c r="C97" i="9"/>
  <c r="G90" i="4"/>
  <c r="I89" i="4"/>
  <c r="G89" i="4"/>
  <c r="I88" i="4"/>
  <c r="G88" i="4"/>
  <c r="E88" i="11"/>
  <c r="G87" i="4"/>
  <c r="I86" i="4"/>
  <c r="G86" i="4"/>
  <c r="G85" i="4"/>
  <c r="I82" i="4"/>
  <c r="G82" i="4"/>
  <c r="G81" i="4"/>
  <c r="C87" i="9"/>
  <c r="E80" i="11"/>
  <c r="I79" i="4"/>
  <c r="G78" i="4"/>
  <c r="I77" i="4"/>
  <c r="G77" i="4"/>
  <c r="G74" i="4"/>
  <c r="I73" i="4"/>
  <c r="I72" i="4"/>
  <c r="G72" i="4"/>
  <c r="E72" i="11"/>
  <c r="I71" i="4"/>
  <c r="G71" i="4"/>
  <c r="I70" i="4"/>
  <c r="G70" i="4"/>
  <c r="I69" i="4"/>
  <c r="G69" i="4"/>
  <c r="I66" i="4"/>
  <c r="I64" i="4"/>
  <c r="E64" i="11"/>
  <c r="I63" i="4"/>
  <c r="A69" i="11"/>
  <c r="B69" i="11"/>
  <c r="AI69" i="11"/>
  <c r="A70" i="11"/>
  <c r="B70" i="11"/>
  <c r="AI70" i="11"/>
  <c r="A71" i="11"/>
  <c r="B71" i="11"/>
  <c r="AI71" i="11"/>
  <c r="A72" i="11"/>
  <c r="B72" i="11"/>
  <c r="AI72" i="11"/>
  <c r="A73" i="11"/>
  <c r="B73" i="11"/>
  <c r="AI73" i="11"/>
  <c r="A74" i="11"/>
  <c r="B74" i="11"/>
  <c r="AI74" i="11"/>
  <c r="A75" i="11"/>
  <c r="B75" i="11"/>
  <c r="AI75" i="11"/>
  <c r="A76" i="11"/>
  <c r="B76" i="11"/>
  <c r="AI76" i="11"/>
  <c r="A77" i="11"/>
  <c r="B77" i="11"/>
  <c r="AI77" i="11"/>
  <c r="A78" i="11"/>
  <c r="B78" i="11"/>
  <c r="AI78" i="11"/>
  <c r="A79" i="11"/>
  <c r="B79" i="11"/>
  <c r="AI79" i="11"/>
  <c r="A80" i="11"/>
  <c r="B80" i="11"/>
  <c r="AI80" i="11"/>
  <c r="A81" i="11"/>
  <c r="B81" i="11"/>
  <c r="AI81" i="11"/>
  <c r="A82" i="11"/>
  <c r="B82" i="11"/>
  <c r="AI82" i="11"/>
  <c r="A83" i="11"/>
  <c r="B83" i="11"/>
  <c r="AI83" i="11"/>
  <c r="A84" i="11"/>
  <c r="B84" i="11"/>
  <c r="AI84" i="11"/>
  <c r="A85" i="11"/>
  <c r="B85" i="11"/>
  <c r="AI85" i="11"/>
  <c r="A86" i="11"/>
  <c r="B86" i="11"/>
  <c r="AI86" i="11"/>
  <c r="A87" i="11"/>
  <c r="B87" i="11"/>
  <c r="AI87" i="11"/>
  <c r="A88" i="11"/>
  <c r="B88" i="11"/>
  <c r="AI88" i="11"/>
  <c r="A89" i="11"/>
  <c r="B89" i="11"/>
  <c r="AI89" i="11"/>
  <c r="A90" i="11"/>
  <c r="B90" i="11"/>
  <c r="AI90" i="11"/>
  <c r="A91" i="11"/>
  <c r="B91" i="11"/>
  <c r="AI91" i="11"/>
  <c r="A92" i="11"/>
  <c r="B92" i="11"/>
  <c r="AI92" i="11"/>
  <c r="A93" i="11"/>
  <c r="B93" i="11"/>
  <c r="AI93" i="11"/>
  <c r="A94" i="11"/>
  <c r="B94" i="11"/>
  <c r="AI94" i="11"/>
  <c r="A95" i="11"/>
  <c r="B95" i="11"/>
  <c r="AI95" i="11"/>
  <c r="A96" i="11"/>
  <c r="B96" i="11"/>
  <c r="AI96" i="11"/>
  <c r="A97" i="11"/>
  <c r="B97" i="11"/>
  <c r="AI97" i="11"/>
  <c r="A98" i="11"/>
  <c r="B98" i="11"/>
  <c r="AI98" i="11"/>
  <c r="A99" i="11"/>
  <c r="B99" i="11"/>
  <c r="AI99" i="11"/>
  <c r="A100" i="11"/>
  <c r="B100" i="11"/>
  <c r="AI100" i="11"/>
  <c r="A101" i="11"/>
  <c r="B101" i="11"/>
  <c r="AI101" i="11"/>
  <c r="A102" i="11"/>
  <c r="B102" i="11"/>
  <c r="AI102" i="11"/>
  <c r="A103" i="11"/>
  <c r="B103" i="11"/>
  <c r="AI103" i="11"/>
  <c r="A104" i="11"/>
  <c r="B104" i="11"/>
  <c r="AI104" i="11"/>
  <c r="A105" i="11"/>
  <c r="B105" i="11"/>
  <c r="AI105" i="11"/>
  <c r="A106" i="11"/>
  <c r="B106" i="11"/>
  <c r="AI106" i="11"/>
  <c r="A107" i="11"/>
  <c r="B107" i="11"/>
  <c r="AI107" i="11"/>
  <c r="A108" i="11"/>
  <c r="B108" i="11"/>
  <c r="AI108" i="11"/>
  <c r="A109" i="11"/>
  <c r="B109" i="11"/>
  <c r="AI109" i="11"/>
  <c r="A110" i="11"/>
  <c r="B110" i="11"/>
  <c r="AI110" i="11"/>
  <c r="A111" i="11"/>
  <c r="B111" i="11"/>
  <c r="AI111" i="11"/>
  <c r="A112" i="11"/>
  <c r="B112" i="11"/>
  <c r="AI112" i="11"/>
  <c r="A113" i="11"/>
  <c r="B113" i="11"/>
  <c r="AI113" i="11"/>
  <c r="A114" i="11"/>
  <c r="B114" i="11"/>
  <c r="AI114" i="11"/>
  <c r="A115" i="11"/>
  <c r="B115" i="11"/>
  <c r="AI115" i="11"/>
  <c r="A116" i="11"/>
  <c r="B116" i="11"/>
  <c r="AI116" i="11"/>
  <c r="A117" i="11"/>
  <c r="B117" i="11"/>
  <c r="AI117" i="11"/>
  <c r="A118" i="11"/>
  <c r="B118" i="11"/>
  <c r="AI118" i="11"/>
  <c r="A119" i="11"/>
  <c r="B119" i="11"/>
  <c r="AI119" i="11"/>
  <c r="A120" i="11"/>
  <c r="B120" i="11"/>
  <c r="AI120" i="11"/>
  <c r="A121" i="11"/>
  <c r="B121" i="11"/>
  <c r="AI121" i="11"/>
  <c r="A122" i="11"/>
  <c r="B122" i="11"/>
  <c r="AI122" i="11"/>
  <c r="A123" i="11"/>
  <c r="B123" i="11"/>
  <c r="AI123" i="11"/>
  <c r="A124" i="11"/>
  <c r="B124" i="11"/>
  <c r="AI124" i="11"/>
  <c r="A125" i="11"/>
  <c r="B125" i="11"/>
  <c r="AI125" i="11"/>
  <c r="A126" i="11"/>
  <c r="B126" i="11"/>
  <c r="AI126" i="11"/>
  <c r="A127" i="11"/>
  <c r="B127" i="11"/>
  <c r="AI127" i="11"/>
  <c r="A128" i="11"/>
  <c r="B128" i="11"/>
  <c r="AI128" i="11"/>
  <c r="A129" i="11"/>
  <c r="B129" i="11"/>
  <c r="AI129" i="11"/>
  <c r="A130" i="11"/>
  <c r="B130" i="11"/>
  <c r="AI130" i="11"/>
  <c r="A131" i="11"/>
  <c r="B131" i="11"/>
  <c r="AI131" i="11"/>
  <c r="A132" i="11"/>
  <c r="B132" i="11"/>
  <c r="AI132" i="11"/>
  <c r="A133" i="11"/>
  <c r="B133" i="11"/>
  <c r="AI133" i="11"/>
  <c r="A134" i="11"/>
  <c r="B134" i="11"/>
  <c r="AI134" i="11"/>
  <c r="A135" i="11"/>
  <c r="B135" i="11"/>
  <c r="AI135" i="11"/>
  <c r="A136" i="11"/>
  <c r="B136" i="11"/>
  <c r="AI136" i="11"/>
  <c r="A137" i="11"/>
  <c r="B137" i="11"/>
  <c r="AI137" i="11"/>
  <c r="A138" i="11"/>
  <c r="B138" i="11"/>
  <c r="AI138" i="11"/>
  <c r="A139" i="11"/>
  <c r="B139" i="11"/>
  <c r="AI139" i="11"/>
  <c r="A140" i="11"/>
  <c r="B140" i="11"/>
  <c r="AI140" i="11"/>
  <c r="A141" i="11"/>
  <c r="B141" i="11"/>
  <c r="AI141" i="11"/>
  <c r="A142" i="11"/>
  <c r="B142" i="11"/>
  <c r="AI142" i="11"/>
  <c r="A143" i="11"/>
  <c r="B143" i="11"/>
  <c r="AI143" i="11"/>
  <c r="A144" i="11"/>
  <c r="B144" i="11"/>
  <c r="AI144" i="11"/>
  <c r="A145" i="11"/>
  <c r="B145" i="11"/>
  <c r="AI145" i="11"/>
  <c r="A146" i="11"/>
  <c r="B146" i="11"/>
  <c r="AI146" i="11"/>
  <c r="A147" i="11"/>
  <c r="B147" i="11"/>
  <c r="AI147" i="11"/>
  <c r="A148" i="11"/>
  <c r="B148" i="11"/>
  <c r="AI148" i="11"/>
  <c r="A149" i="11"/>
  <c r="B149" i="11"/>
  <c r="AI149" i="11"/>
  <c r="A150" i="11"/>
  <c r="B150" i="11"/>
  <c r="AI150" i="11"/>
  <c r="A151" i="11"/>
  <c r="B151" i="11"/>
  <c r="AI151" i="11"/>
  <c r="A152" i="11"/>
  <c r="B152" i="11"/>
  <c r="AI152" i="11"/>
  <c r="A153" i="11"/>
  <c r="B153" i="11"/>
  <c r="AI153" i="11"/>
  <c r="A154" i="11"/>
  <c r="B154" i="11"/>
  <c r="AI154" i="11"/>
  <c r="A155" i="11"/>
  <c r="B155" i="11"/>
  <c r="AI155" i="11"/>
  <c r="A156" i="11"/>
  <c r="B156" i="11"/>
  <c r="AI156" i="11"/>
  <c r="A157" i="11"/>
  <c r="B157" i="11"/>
  <c r="AI157" i="11"/>
  <c r="A158" i="11"/>
  <c r="B158" i="11"/>
  <c r="AI158" i="11"/>
  <c r="A159" i="11"/>
  <c r="B159" i="11"/>
  <c r="AI159" i="11"/>
  <c r="A160" i="11"/>
  <c r="B160" i="11"/>
  <c r="AI160" i="11"/>
  <c r="A161" i="11"/>
  <c r="B161" i="11"/>
  <c r="AI161" i="11"/>
  <c r="A162" i="11"/>
  <c r="B162" i="11"/>
  <c r="AI162" i="11"/>
  <c r="A163" i="11"/>
  <c r="B163" i="11"/>
  <c r="AI163" i="11"/>
  <c r="A164" i="11"/>
  <c r="B164" i="11"/>
  <c r="AI164" i="11"/>
  <c r="A165" i="11"/>
  <c r="B165" i="11"/>
  <c r="AI165" i="11"/>
  <c r="A166" i="11"/>
  <c r="B166" i="11"/>
  <c r="AI166" i="11"/>
  <c r="A167" i="11"/>
  <c r="B167" i="11"/>
  <c r="AI167" i="11"/>
  <c r="A168" i="11"/>
  <c r="B168" i="11"/>
  <c r="AI168" i="11"/>
  <c r="A169" i="11"/>
  <c r="B169" i="11"/>
  <c r="AI169" i="11"/>
  <c r="A170" i="11"/>
  <c r="B170" i="11"/>
  <c r="AI170" i="11"/>
  <c r="A171" i="11"/>
  <c r="B171" i="11"/>
  <c r="AI171" i="11"/>
  <c r="A172" i="11"/>
  <c r="B172" i="11"/>
  <c r="AI172" i="11"/>
  <c r="A173" i="11"/>
  <c r="B173" i="11"/>
  <c r="AI173" i="11"/>
  <c r="A174" i="11"/>
  <c r="B174" i="11"/>
  <c r="AI174" i="11"/>
  <c r="A175" i="11"/>
  <c r="B175" i="11"/>
  <c r="AI175" i="11"/>
  <c r="A176" i="11"/>
  <c r="B176" i="11"/>
  <c r="AI176" i="11"/>
  <c r="A177" i="11"/>
  <c r="B177" i="11"/>
  <c r="AI177" i="11"/>
  <c r="A66" i="11"/>
  <c r="B66" i="11"/>
  <c r="AI66" i="11"/>
  <c r="A67" i="11"/>
  <c r="B67" i="11"/>
  <c r="AI67" i="11"/>
  <c r="A68" i="11"/>
  <c r="B68" i="11"/>
  <c r="AI68" i="1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B63" i="4"/>
  <c r="N63" i="4" s="1"/>
  <c r="T63" i="4" s="1"/>
  <c r="C63" i="4"/>
  <c r="D63" i="4"/>
  <c r="Y63" i="4" s="1"/>
  <c r="E63" i="4"/>
  <c r="AD63" i="4" s="1"/>
  <c r="F63" i="4"/>
  <c r="G63" i="4"/>
  <c r="H63" i="4"/>
  <c r="AU63" i="4"/>
  <c r="K63" i="4"/>
  <c r="L63" i="4"/>
  <c r="B64" i="4"/>
  <c r="C64" i="4"/>
  <c r="D64" i="4"/>
  <c r="Y64" i="4" s="1"/>
  <c r="E64" i="4"/>
  <c r="AD64" i="4" s="1"/>
  <c r="F64" i="4"/>
  <c r="G64" i="4"/>
  <c r="H64" i="4"/>
  <c r="AS64" i="4"/>
  <c r="J64" i="4"/>
  <c r="W64" i="4" s="1"/>
  <c r="X64" i="4" s="1"/>
  <c r="K64" i="4"/>
  <c r="L64" i="4"/>
  <c r="B65" i="4"/>
  <c r="C65" i="4"/>
  <c r="D65" i="4"/>
  <c r="E65" i="4"/>
  <c r="AD65" i="4" s="1"/>
  <c r="F65" i="4"/>
  <c r="G65" i="4"/>
  <c r="H65" i="4"/>
  <c r="I65" i="4"/>
  <c r="K65" i="4"/>
  <c r="L65" i="4"/>
  <c r="B66" i="4"/>
  <c r="N66" i="4" s="1"/>
  <c r="T66" i="4" s="1"/>
  <c r="C66" i="4"/>
  <c r="D66" i="4"/>
  <c r="Z66" i="4" s="1"/>
  <c r="E66" i="4"/>
  <c r="AD66" i="4" s="1"/>
  <c r="F66" i="4"/>
  <c r="G66" i="4"/>
  <c r="H66" i="4"/>
  <c r="J66" i="4"/>
  <c r="W66" i="4" s="1"/>
  <c r="X66" i="4" s="1"/>
  <c r="K66" i="4"/>
  <c r="L66" i="4"/>
  <c r="B67" i="4"/>
  <c r="N67" i="4" s="1"/>
  <c r="T67" i="4" s="1"/>
  <c r="C67" i="4"/>
  <c r="D67" i="4"/>
  <c r="E67" i="4"/>
  <c r="AD67" i="4" s="1"/>
  <c r="F67" i="4"/>
  <c r="G67" i="4"/>
  <c r="H67" i="4"/>
  <c r="I67" i="4"/>
  <c r="J67" i="4"/>
  <c r="W67" i="4" s="1"/>
  <c r="X67" i="4" s="1"/>
  <c r="K67" i="4"/>
  <c r="AP67" i="4" s="1"/>
  <c r="AQ67" i="4" s="1"/>
  <c r="L67" i="4"/>
  <c r="B68" i="4"/>
  <c r="N68" i="4" s="1"/>
  <c r="T68" i="4" s="1"/>
  <c r="C68" i="4"/>
  <c r="D68" i="4"/>
  <c r="Z68" i="4" s="1"/>
  <c r="E68" i="4"/>
  <c r="AD68" i="4" s="1"/>
  <c r="F68" i="4"/>
  <c r="G68" i="4"/>
  <c r="H68" i="4"/>
  <c r="I68" i="4"/>
  <c r="J68" i="4"/>
  <c r="W68" i="4" s="1"/>
  <c r="X68" i="4" s="1"/>
  <c r="K68" i="4"/>
  <c r="AP68" i="4" s="1"/>
  <c r="AQ68" i="4" s="1"/>
  <c r="L68" i="4"/>
  <c r="B69" i="4"/>
  <c r="N69" i="4" s="1"/>
  <c r="T69" i="4" s="1"/>
  <c r="C69" i="4"/>
  <c r="D69" i="4"/>
  <c r="Y69" i="4" s="1"/>
  <c r="E69" i="4"/>
  <c r="AD69" i="4" s="1"/>
  <c r="F69" i="4"/>
  <c r="H69" i="4"/>
  <c r="J69" i="4"/>
  <c r="W69" i="4" s="1"/>
  <c r="X69" i="4" s="1"/>
  <c r="K69" i="4"/>
  <c r="L69" i="4"/>
  <c r="B70" i="4"/>
  <c r="C70" i="4"/>
  <c r="D70" i="4"/>
  <c r="Z70" i="4" s="1"/>
  <c r="E70" i="4"/>
  <c r="AD70" i="4" s="1"/>
  <c r="F70" i="4"/>
  <c r="H70" i="4"/>
  <c r="J70" i="4"/>
  <c r="W70" i="4" s="1"/>
  <c r="X70" i="4" s="1"/>
  <c r="K70" i="4"/>
  <c r="L70" i="4"/>
  <c r="B71" i="4"/>
  <c r="N71" i="4" s="1"/>
  <c r="T71" i="4" s="1"/>
  <c r="C71" i="4"/>
  <c r="D71" i="4"/>
  <c r="Z71" i="4" s="1"/>
  <c r="E71" i="4"/>
  <c r="AD71" i="4" s="1"/>
  <c r="F71" i="4"/>
  <c r="H71" i="4"/>
  <c r="J71" i="4"/>
  <c r="W71" i="4" s="1"/>
  <c r="X71" i="4" s="1"/>
  <c r="K71" i="4"/>
  <c r="L71" i="4"/>
  <c r="B72" i="4"/>
  <c r="N72" i="4" s="1"/>
  <c r="T72" i="4" s="1"/>
  <c r="C72" i="4"/>
  <c r="D72" i="4"/>
  <c r="Y72" i="4" s="1"/>
  <c r="E72" i="4"/>
  <c r="AD72" i="4" s="1"/>
  <c r="F72" i="4"/>
  <c r="H72" i="4"/>
  <c r="J72" i="4"/>
  <c r="W72" i="4" s="1"/>
  <c r="X72" i="4" s="1"/>
  <c r="K72" i="4"/>
  <c r="L72" i="4"/>
  <c r="B73" i="4"/>
  <c r="N73" i="4" s="1"/>
  <c r="T73" i="4" s="1"/>
  <c r="C73" i="4"/>
  <c r="D73" i="4"/>
  <c r="Z73" i="4" s="1"/>
  <c r="E73" i="4"/>
  <c r="AD73" i="4" s="1"/>
  <c r="F73" i="4"/>
  <c r="G73" i="4"/>
  <c r="H73" i="4"/>
  <c r="J73" i="4"/>
  <c r="W73" i="4" s="1"/>
  <c r="X73" i="4" s="1"/>
  <c r="K73" i="4"/>
  <c r="L73" i="4"/>
  <c r="B74" i="4"/>
  <c r="N74" i="4" s="1"/>
  <c r="T74" i="4" s="1"/>
  <c r="C74" i="4"/>
  <c r="D74" i="4"/>
  <c r="Z74" i="4" s="1"/>
  <c r="E74" i="4"/>
  <c r="AD74" i="4" s="1"/>
  <c r="F74" i="4"/>
  <c r="H74" i="4"/>
  <c r="AE74" i="4" s="1"/>
  <c r="I74" i="4"/>
  <c r="J74" i="4"/>
  <c r="W74" i="4" s="1"/>
  <c r="X74" i="4" s="1"/>
  <c r="K74" i="4"/>
  <c r="L74" i="4"/>
  <c r="B75" i="4"/>
  <c r="N75" i="4" s="1"/>
  <c r="T75" i="4" s="1"/>
  <c r="C75" i="4"/>
  <c r="D75" i="4"/>
  <c r="E75" i="4"/>
  <c r="AD75" i="4" s="1"/>
  <c r="F75" i="4"/>
  <c r="G75" i="4"/>
  <c r="H75" i="4"/>
  <c r="I75" i="4"/>
  <c r="J75" i="4"/>
  <c r="W75" i="4" s="1"/>
  <c r="X75" i="4" s="1"/>
  <c r="K75" i="4"/>
  <c r="AP75" i="4" s="1"/>
  <c r="AQ75" i="4" s="1"/>
  <c r="L75" i="4"/>
  <c r="B76" i="4"/>
  <c r="N76" i="4" s="1"/>
  <c r="T76" i="4" s="1"/>
  <c r="C76" i="4"/>
  <c r="D76" i="4"/>
  <c r="E76" i="4"/>
  <c r="AD76" i="4" s="1"/>
  <c r="F76" i="4"/>
  <c r="G76" i="4"/>
  <c r="H76" i="4"/>
  <c r="I76" i="4"/>
  <c r="J76" i="4"/>
  <c r="W76" i="4" s="1"/>
  <c r="X76" i="4" s="1"/>
  <c r="K76" i="4"/>
  <c r="AP76" i="4" s="1"/>
  <c r="AQ76" i="4" s="1"/>
  <c r="L76" i="4"/>
  <c r="B77" i="4"/>
  <c r="N77" i="4" s="1"/>
  <c r="T77" i="4" s="1"/>
  <c r="C77" i="4"/>
  <c r="D77" i="4"/>
  <c r="E77" i="4"/>
  <c r="AD77" i="4" s="1"/>
  <c r="F77" i="4"/>
  <c r="H77" i="4"/>
  <c r="J77" i="4"/>
  <c r="W77" i="4" s="1"/>
  <c r="X77" i="4" s="1"/>
  <c r="K77" i="4"/>
  <c r="L77" i="4"/>
  <c r="B78" i="4"/>
  <c r="C78" i="4"/>
  <c r="D78" i="4"/>
  <c r="Y78" i="4" s="1"/>
  <c r="E78" i="4"/>
  <c r="AD78" i="4" s="1"/>
  <c r="F78" i="4"/>
  <c r="H78" i="4"/>
  <c r="I78" i="4"/>
  <c r="J78" i="4"/>
  <c r="W78" i="4" s="1"/>
  <c r="X78" i="4" s="1"/>
  <c r="K78" i="4"/>
  <c r="L78" i="4"/>
  <c r="B79" i="4"/>
  <c r="N79" i="4" s="1"/>
  <c r="T79" i="4" s="1"/>
  <c r="C79" i="4"/>
  <c r="D79" i="4"/>
  <c r="Z79" i="4" s="1"/>
  <c r="E79" i="4"/>
  <c r="AD79" i="4" s="1"/>
  <c r="F79" i="4"/>
  <c r="G79" i="4"/>
  <c r="H79" i="4"/>
  <c r="J79" i="4"/>
  <c r="W79" i="4" s="1"/>
  <c r="X79" i="4" s="1"/>
  <c r="K79" i="4"/>
  <c r="L79" i="4"/>
  <c r="B80" i="4"/>
  <c r="C80" i="4"/>
  <c r="D80" i="4"/>
  <c r="Z80" i="4" s="1"/>
  <c r="E80" i="4"/>
  <c r="AD80" i="4" s="1"/>
  <c r="F80" i="4"/>
  <c r="G80" i="4"/>
  <c r="H80" i="4"/>
  <c r="J80" i="4"/>
  <c r="W80" i="4" s="1"/>
  <c r="X80" i="4" s="1"/>
  <c r="K80" i="4"/>
  <c r="L80" i="4"/>
  <c r="B81" i="4"/>
  <c r="C81" i="4"/>
  <c r="D81" i="4"/>
  <c r="Z81" i="4" s="1"/>
  <c r="E81" i="4"/>
  <c r="AD81" i="4" s="1"/>
  <c r="F81" i="4"/>
  <c r="H81" i="4"/>
  <c r="I81" i="4"/>
  <c r="J81" i="4"/>
  <c r="W81" i="4" s="1"/>
  <c r="X81" i="4" s="1"/>
  <c r="K81" i="4"/>
  <c r="L81" i="4"/>
  <c r="B82" i="4"/>
  <c r="N82" i="4" s="1"/>
  <c r="T82" i="4" s="1"/>
  <c r="C82" i="4"/>
  <c r="D82" i="4"/>
  <c r="Z82" i="4" s="1"/>
  <c r="E82" i="4"/>
  <c r="AD82" i="4" s="1"/>
  <c r="F82" i="4"/>
  <c r="H82" i="4"/>
  <c r="J82" i="4"/>
  <c r="W82" i="4" s="1"/>
  <c r="X82" i="4" s="1"/>
  <c r="K82" i="4"/>
  <c r="L82" i="4"/>
  <c r="B83" i="4"/>
  <c r="N83" i="4" s="1"/>
  <c r="T83" i="4" s="1"/>
  <c r="C83" i="4"/>
  <c r="D83" i="4"/>
  <c r="Y83" i="4" s="1"/>
  <c r="E83" i="4"/>
  <c r="AD83" i="4" s="1"/>
  <c r="F83" i="4"/>
  <c r="G83" i="4"/>
  <c r="H83" i="4"/>
  <c r="I83" i="4"/>
  <c r="J83" i="4"/>
  <c r="W83" i="4" s="1"/>
  <c r="X83" i="4" s="1"/>
  <c r="K83" i="4"/>
  <c r="AP83" i="4" s="1"/>
  <c r="AQ83" i="4" s="1"/>
  <c r="L83" i="4"/>
  <c r="B84" i="4"/>
  <c r="N84" i="4" s="1"/>
  <c r="T84" i="4" s="1"/>
  <c r="C84" i="4"/>
  <c r="D84" i="4"/>
  <c r="Z84" i="4" s="1"/>
  <c r="E84" i="4"/>
  <c r="AD84" i="4" s="1"/>
  <c r="F84" i="4"/>
  <c r="G84" i="4"/>
  <c r="H84" i="4"/>
  <c r="I84" i="4"/>
  <c r="J84" i="4"/>
  <c r="W84" i="4" s="1"/>
  <c r="X84" i="4" s="1"/>
  <c r="K84" i="4"/>
  <c r="AP84" i="4" s="1"/>
  <c r="AQ84" i="4" s="1"/>
  <c r="L84" i="4"/>
  <c r="B85" i="4"/>
  <c r="N85" i="4" s="1"/>
  <c r="T85" i="4" s="1"/>
  <c r="C85" i="4"/>
  <c r="D85" i="4"/>
  <c r="Y85" i="4" s="1"/>
  <c r="E85" i="4"/>
  <c r="AD85" i="4" s="1"/>
  <c r="F85" i="4"/>
  <c r="H85" i="4"/>
  <c r="AE85" i="4" s="1"/>
  <c r="I85" i="4"/>
  <c r="J85" i="4"/>
  <c r="W85" i="4" s="1"/>
  <c r="X85" i="4" s="1"/>
  <c r="K85" i="4"/>
  <c r="L85" i="4"/>
  <c r="B86" i="4"/>
  <c r="N86" i="4" s="1"/>
  <c r="T86" i="4" s="1"/>
  <c r="C86" i="4"/>
  <c r="D86" i="4"/>
  <c r="Z86" i="4" s="1"/>
  <c r="E86" i="4"/>
  <c r="AD86" i="4" s="1"/>
  <c r="F86" i="4"/>
  <c r="H86" i="4"/>
  <c r="J86" i="4"/>
  <c r="W86" i="4" s="1"/>
  <c r="X86" i="4" s="1"/>
  <c r="K86" i="4"/>
  <c r="L86" i="4"/>
  <c r="B87" i="4"/>
  <c r="C87" i="4"/>
  <c r="D87" i="4"/>
  <c r="Z87" i="4" s="1"/>
  <c r="E87" i="4"/>
  <c r="AD87" i="4" s="1"/>
  <c r="F87" i="4"/>
  <c r="H87" i="4"/>
  <c r="I87" i="4"/>
  <c r="J87" i="4"/>
  <c r="W87" i="4" s="1"/>
  <c r="X87" i="4" s="1"/>
  <c r="K87" i="4"/>
  <c r="L87" i="4"/>
  <c r="B88" i="4"/>
  <c r="N88" i="4" s="1"/>
  <c r="T88" i="4" s="1"/>
  <c r="C88" i="4"/>
  <c r="D88" i="4"/>
  <c r="Z88" i="4" s="1"/>
  <c r="E88" i="4"/>
  <c r="AD88" i="4" s="1"/>
  <c r="F88" i="4"/>
  <c r="H88" i="4"/>
  <c r="J88" i="4"/>
  <c r="W88" i="4" s="1"/>
  <c r="X88" i="4" s="1"/>
  <c r="K88" i="4"/>
  <c r="L88" i="4"/>
  <c r="B89" i="4"/>
  <c r="N89" i="4" s="1"/>
  <c r="T89" i="4" s="1"/>
  <c r="C89" i="4"/>
  <c r="D89" i="4"/>
  <c r="Y89" i="4" s="1"/>
  <c r="E89" i="4"/>
  <c r="AD89" i="4" s="1"/>
  <c r="F89" i="4"/>
  <c r="H89" i="4"/>
  <c r="J89" i="4"/>
  <c r="W89" i="4" s="1"/>
  <c r="X89" i="4" s="1"/>
  <c r="K89" i="4"/>
  <c r="L89" i="4"/>
  <c r="B90" i="4"/>
  <c r="N90" i="4" s="1"/>
  <c r="T90" i="4" s="1"/>
  <c r="C90" i="4"/>
  <c r="D90" i="4"/>
  <c r="E90" i="4"/>
  <c r="AD90" i="4" s="1"/>
  <c r="F90" i="4"/>
  <c r="H90" i="4"/>
  <c r="J90" i="4"/>
  <c r="W90" i="4" s="1"/>
  <c r="X90" i="4" s="1"/>
  <c r="K90" i="4"/>
  <c r="L90" i="4"/>
  <c r="B91" i="4"/>
  <c r="N91" i="4" s="1"/>
  <c r="T91" i="4" s="1"/>
  <c r="C91" i="4"/>
  <c r="D91" i="4"/>
  <c r="Z91" i="4" s="1"/>
  <c r="E91" i="4"/>
  <c r="AD91" i="4" s="1"/>
  <c r="F91" i="4"/>
  <c r="G91" i="4"/>
  <c r="H91" i="4"/>
  <c r="I91" i="4"/>
  <c r="J91" i="4"/>
  <c r="W91" i="4" s="1"/>
  <c r="X91" i="4" s="1"/>
  <c r="K91" i="4"/>
  <c r="AP91" i="4" s="1"/>
  <c r="AQ91" i="4" s="1"/>
  <c r="L91" i="4"/>
  <c r="B92" i="4"/>
  <c r="C92" i="4"/>
  <c r="D92" i="4"/>
  <c r="Z92" i="4" s="1"/>
  <c r="E92" i="4"/>
  <c r="AD92" i="4" s="1"/>
  <c r="F92" i="4"/>
  <c r="G92" i="4"/>
  <c r="H92" i="4"/>
  <c r="I92" i="4"/>
  <c r="J92" i="4"/>
  <c r="W92" i="4" s="1"/>
  <c r="X92" i="4" s="1"/>
  <c r="K92" i="4"/>
  <c r="AP92" i="4" s="1"/>
  <c r="AQ92" i="4" s="1"/>
  <c r="L92" i="4"/>
  <c r="B93" i="4"/>
  <c r="N93" i="4" s="1"/>
  <c r="T93" i="4" s="1"/>
  <c r="C93" i="4"/>
  <c r="D93" i="4"/>
  <c r="Z93" i="4" s="1"/>
  <c r="E93" i="4"/>
  <c r="AD93" i="4" s="1"/>
  <c r="F93" i="4"/>
  <c r="G93" i="4"/>
  <c r="H93" i="4"/>
  <c r="I93" i="4"/>
  <c r="J93" i="4"/>
  <c r="W93" i="4" s="1"/>
  <c r="X93" i="4" s="1"/>
  <c r="K93" i="4"/>
  <c r="AP93" i="4" s="1"/>
  <c r="AQ93" i="4" s="1"/>
  <c r="L93" i="4"/>
  <c r="B94" i="4"/>
  <c r="N94" i="4" s="1"/>
  <c r="T94" i="4" s="1"/>
  <c r="C94" i="4"/>
  <c r="D94" i="4"/>
  <c r="E94" i="4"/>
  <c r="AD94" i="4" s="1"/>
  <c r="F94" i="4"/>
  <c r="G94" i="4"/>
  <c r="H94" i="4"/>
  <c r="I94" i="4"/>
  <c r="J94" i="4"/>
  <c r="W94" i="4" s="1"/>
  <c r="X94" i="4" s="1"/>
  <c r="K94" i="4"/>
  <c r="AP94" i="4" s="1"/>
  <c r="AQ94" i="4" s="1"/>
  <c r="L94" i="4"/>
  <c r="B95" i="4"/>
  <c r="N95" i="4" s="1"/>
  <c r="T95" i="4" s="1"/>
  <c r="C95" i="4"/>
  <c r="D95" i="4"/>
  <c r="Z95" i="4" s="1"/>
  <c r="E95" i="4"/>
  <c r="AD95" i="4" s="1"/>
  <c r="F95" i="4"/>
  <c r="G95" i="4"/>
  <c r="H95" i="4"/>
  <c r="I95" i="4"/>
  <c r="J95" i="4"/>
  <c r="W95" i="4" s="1"/>
  <c r="X95" i="4" s="1"/>
  <c r="K95" i="4"/>
  <c r="AP95" i="4" s="1"/>
  <c r="AQ95" i="4" s="1"/>
  <c r="L95" i="4"/>
  <c r="B96" i="4"/>
  <c r="C96" i="4"/>
  <c r="D96" i="4"/>
  <c r="Z96" i="4" s="1"/>
  <c r="E96" i="4"/>
  <c r="AD96" i="4" s="1"/>
  <c r="F96" i="4"/>
  <c r="G96" i="4"/>
  <c r="H96" i="4"/>
  <c r="I96" i="4"/>
  <c r="J96" i="4"/>
  <c r="W96" i="4" s="1"/>
  <c r="X96" i="4" s="1"/>
  <c r="K96" i="4"/>
  <c r="AP96" i="4" s="1"/>
  <c r="AQ96" i="4" s="1"/>
  <c r="L96" i="4"/>
  <c r="B97" i="4"/>
  <c r="N97" i="4" s="1"/>
  <c r="T97" i="4" s="1"/>
  <c r="C97" i="4"/>
  <c r="D97" i="4"/>
  <c r="Z97" i="4" s="1"/>
  <c r="E97" i="4"/>
  <c r="AD97" i="4" s="1"/>
  <c r="F97" i="4"/>
  <c r="G97" i="4"/>
  <c r="H97" i="4"/>
  <c r="I97" i="4"/>
  <c r="J97" i="4"/>
  <c r="W97" i="4" s="1"/>
  <c r="X97" i="4" s="1"/>
  <c r="K97" i="4"/>
  <c r="AP97" i="4" s="1"/>
  <c r="AQ97" i="4" s="1"/>
  <c r="L97" i="4"/>
  <c r="B98" i="4"/>
  <c r="C98" i="4"/>
  <c r="D98" i="4"/>
  <c r="Z98" i="4" s="1"/>
  <c r="E98" i="4"/>
  <c r="AD98" i="4" s="1"/>
  <c r="F98" i="4"/>
  <c r="G98" i="4"/>
  <c r="H98" i="4"/>
  <c r="I98" i="4"/>
  <c r="J98" i="4"/>
  <c r="W98" i="4" s="1"/>
  <c r="X98" i="4" s="1"/>
  <c r="K98" i="4"/>
  <c r="AP98" i="4" s="1"/>
  <c r="AQ98" i="4" s="1"/>
  <c r="L98" i="4"/>
  <c r="B99" i="4"/>
  <c r="N99" i="4" s="1"/>
  <c r="T99" i="4" s="1"/>
  <c r="C99" i="4"/>
  <c r="D99" i="4"/>
  <c r="Y99" i="4" s="1"/>
  <c r="E99" i="4"/>
  <c r="AD99" i="4" s="1"/>
  <c r="F99" i="4"/>
  <c r="G99" i="4"/>
  <c r="H99" i="4"/>
  <c r="I99" i="4"/>
  <c r="J99" i="4"/>
  <c r="W99" i="4" s="1"/>
  <c r="X99" i="4" s="1"/>
  <c r="K99" i="4"/>
  <c r="AP99" i="4" s="1"/>
  <c r="AQ99" i="4" s="1"/>
  <c r="L99" i="4"/>
  <c r="B100" i="4"/>
  <c r="N100" i="4" s="1"/>
  <c r="T100" i="4" s="1"/>
  <c r="C100" i="4"/>
  <c r="D100" i="4"/>
  <c r="E100" i="4"/>
  <c r="AD100" i="4" s="1"/>
  <c r="F100" i="4"/>
  <c r="G100" i="4"/>
  <c r="H100" i="4"/>
  <c r="I100" i="4"/>
  <c r="J100" i="4"/>
  <c r="W100" i="4" s="1"/>
  <c r="X100" i="4" s="1"/>
  <c r="K100" i="4"/>
  <c r="AP100" i="4" s="1"/>
  <c r="AQ100" i="4" s="1"/>
  <c r="L100" i="4"/>
  <c r="B101" i="4"/>
  <c r="N101" i="4" s="1"/>
  <c r="T101" i="4" s="1"/>
  <c r="C101" i="4"/>
  <c r="D101" i="4"/>
  <c r="Y101" i="4" s="1"/>
  <c r="E101" i="4"/>
  <c r="AD101" i="4" s="1"/>
  <c r="F101" i="4"/>
  <c r="G101" i="4"/>
  <c r="H101" i="4"/>
  <c r="I101" i="4"/>
  <c r="J101" i="4"/>
  <c r="W101" i="4" s="1"/>
  <c r="X101" i="4" s="1"/>
  <c r="K101" i="4"/>
  <c r="L101" i="4"/>
  <c r="B102" i="4"/>
  <c r="N102" i="4" s="1"/>
  <c r="T102" i="4" s="1"/>
  <c r="C102" i="4"/>
  <c r="D102" i="4"/>
  <c r="Z102" i="4" s="1"/>
  <c r="E102" i="4"/>
  <c r="AD102" i="4" s="1"/>
  <c r="F102" i="4"/>
  <c r="G102" i="4"/>
  <c r="H102" i="4"/>
  <c r="I102" i="4"/>
  <c r="J102" i="4"/>
  <c r="W102" i="4" s="1"/>
  <c r="X102" i="4" s="1"/>
  <c r="K102" i="4"/>
  <c r="L102" i="4"/>
  <c r="B103" i="4"/>
  <c r="N103" i="4" s="1"/>
  <c r="T103" i="4" s="1"/>
  <c r="C103" i="4"/>
  <c r="D103" i="4"/>
  <c r="Y103" i="4" s="1"/>
  <c r="E103" i="4"/>
  <c r="AD103" i="4" s="1"/>
  <c r="F103" i="4"/>
  <c r="G103" i="4"/>
  <c r="H103" i="4"/>
  <c r="I103" i="4"/>
  <c r="J103" i="4"/>
  <c r="W103" i="4" s="1"/>
  <c r="X103" i="4" s="1"/>
  <c r="K103" i="4"/>
  <c r="L103" i="4"/>
  <c r="B104" i="4"/>
  <c r="C104" i="4"/>
  <c r="D104" i="4"/>
  <c r="E104" i="4"/>
  <c r="AD104" i="4" s="1"/>
  <c r="F104" i="4"/>
  <c r="G104" i="4"/>
  <c r="H104" i="4"/>
  <c r="I104" i="4"/>
  <c r="J104" i="4"/>
  <c r="W104" i="4" s="1"/>
  <c r="X104" i="4" s="1"/>
  <c r="K104" i="4"/>
  <c r="L104" i="4"/>
  <c r="B105" i="4"/>
  <c r="N105" i="4" s="1"/>
  <c r="T105" i="4" s="1"/>
  <c r="C105" i="4"/>
  <c r="D105" i="4"/>
  <c r="Z105" i="4" s="1"/>
  <c r="E105" i="4"/>
  <c r="AD105" i="4" s="1"/>
  <c r="F105" i="4"/>
  <c r="G105" i="4"/>
  <c r="H105" i="4"/>
  <c r="I105" i="4"/>
  <c r="J105" i="4"/>
  <c r="W105" i="4" s="1"/>
  <c r="X105" i="4" s="1"/>
  <c r="K105" i="4"/>
  <c r="L105" i="4"/>
  <c r="B106" i="4"/>
  <c r="N106" i="4" s="1"/>
  <c r="T106" i="4" s="1"/>
  <c r="C106" i="4"/>
  <c r="D106" i="4"/>
  <c r="Z106" i="4" s="1"/>
  <c r="E106" i="4"/>
  <c r="AD106" i="4" s="1"/>
  <c r="F106" i="4"/>
  <c r="G106" i="4"/>
  <c r="H106" i="4"/>
  <c r="I106" i="4"/>
  <c r="J106" i="4"/>
  <c r="W106" i="4" s="1"/>
  <c r="X106" i="4" s="1"/>
  <c r="K106" i="4"/>
  <c r="L106" i="4"/>
  <c r="B107" i="4"/>
  <c r="N107" i="4" s="1"/>
  <c r="T107" i="4" s="1"/>
  <c r="C107" i="4"/>
  <c r="D107" i="4"/>
  <c r="Z107" i="4" s="1"/>
  <c r="E107" i="4"/>
  <c r="AD107" i="4" s="1"/>
  <c r="F107" i="4"/>
  <c r="G107" i="4"/>
  <c r="H107" i="4"/>
  <c r="I107" i="4"/>
  <c r="J107" i="4"/>
  <c r="W107" i="4" s="1"/>
  <c r="X107" i="4" s="1"/>
  <c r="K107" i="4"/>
  <c r="AP107" i="4" s="1"/>
  <c r="AQ107" i="4" s="1"/>
  <c r="L107" i="4"/>
  <c r="B108" i="4"/>
  <c r="C108" i="4"/>
  <c r="D108" i="4"/>
  <c r="Y108" i="4" s="1"/>
  <c r="E108" i="4"/>
  <c r="AD108" i="4" s="1"/>
  <c r="F108" i="4"/>
  <c r="G108" i="4"/>
  <c r="H108" i="4"/>
  <c r="I108" i="4"/>
  <c r="J108" i="4"/>
  <c r="W108" i="4" s="1"/>
  <c r="X108" i="4" s="1"/>
  <c r="K108" i="4"/>
  <c r="AP108" i="4" s="1"/>
  <c r="AQ108" i="4" s="1"/>
  <c r="L108" i="4"/>
  <c r="B109" i="4"/>
  <c r="N109" i="4" s="1"/>
  <c r="T109" i="4" s="1"/>
  <c r="C109" i="4"/>
  <c r="D109" i="4"/>
  <c r="Z109" i="4" s="1"/>
  <c r="E109" i="4"/>
  <c r="AD109" i="4" s="1"/>
  <c r="F109" i="4"/>
  <c r="G109" i="4"/>
  <c r="H109" i="4"/>
  <c r="I109" i="4"/>
  <c r="J109" i="4"/>
  <c r="W109" i="4" s="1"/>
  <c r="X109" i="4" s="1"/>
  <c r="K109" i="4"/>
  <c r="L109" i="4"/>
  <c r="B110" i="4"/>
  <c r="N110" i="4" s="1"/>
  <c r="T110" i="4" s="1"/>
  <c r="C110" i="4"/>
  <c r="D110" i="4"/>
  <c r="Z110" i="4" s="1"/>
  <c r="E110" i="4"/>
  <c r="AD110" i="4" s="1"/>
  <c r="F110" i="4"/>
  <c r="G110" i="4"/>
  <c r="H110" i="4"/>
  <c r="I110" i="4"/>
  <c r="J110" i="4"/>
  <c r="W110" i="4" s="1"/>
  <c r="X110" i="4" s="1"/>
  <c r="K110" i="4"/>
  <c r="L110" i="4"/>
  <c r="B111" i="4"/>
  <c r="N111" i="4" s="1"/>
  <c r="T111" i="4" s="1"/>
  <c r="C111" i="4"/>
  <c r="D111" i="4"/>
  <c r="Z111" i="4" s="1"/>
  <c r="E111" i="4"/>
  <c r="AD111" i="4" s="1"/>
  <c r="F111" i="4"/>
  <c r="G111" i="4"/>
  <c r="H111" i="4"/>
  <c r="I111" i="4"/>
  <c r="J111" i="4"/>
  <c r="W111" i="4" s="1"/>
  <c r="X111" i="4" s="1"/>
  <c r="K111" i="4"/>
  <c r="L111" i="4"/>
  <c r="B112" i="4"/>
  <c r="N112" i="4" s="1"/>
  <c r="T112" i="4" s="1"/>
  <c r="C112" i="4"/>
  <c r="D112" i="4"/>
  <c r="Y112" i="4" s="1"/>
  <c r="E112" i="4"/>
  <c r="AD112" i="4" s="1"/>
  <c r="F112" i="4"/>
  <c r="G112" i="4"/>
  <c r="H112" i="4"/>
  <c r="I112" i="4"/>
  <c r="J112" i="4"/>
  <c r="W112" i="4" s="1"/>
  <c r="X112" i="4" s="1"/>
  <c r="K112" i="4"/>
  <c r="L112" i="4"/>
  <c r="B113" i="4"/>
  <c r="C113" i="4"/>
  <c r="D113" i="4"/>
  <c r="Z113" i="4" s="1"/>
  <c r="E113" i="4"/>
  <c r="F113" i="4"/>
  <c r="G113" i="4"/>
  <c r="H113" i="4"/>
  <c r="I113" i="4"/>
  <c r="J113" i="4"/>
  <c r="W113" i="4" s="1"/>
  <c r="X113" i="4" s="1"/>
  <c r="K113" i="4"/>
  <c r="L113" i="4"/>
  <c r="AD113" i="4"/>
  <c r="B114" i="4"/>
  <c r="N114" i="4" s="1"/>
  <c r="T114" i="4" s="1"/>
  <c r="C114" i="4"/>
  <c r="D114" i="4"/>
  <c r="Z114" i="4" s="1"/>
  <c r="E114" i="4"/>
  <c r="AD114" i="4" s="1"/>
  <c r="F114" i="4"/>
  <c r="G114" i="4"/>
  <c r="H114" i="4"/>
  <c r="I114" i="4"/>
  <c r="J114" i="4"/>
  <c r="W114" i="4" s="1"/>
  <c r="X114" i="4" s="1"/>
  <c r="K114" i="4"/>
  <c r="L114" i="4"/>
  <c r="B115" i="4"/>
  <c r="N115" i="4" s="1"/>
  <c r="T115" i="4" s="1"/>
  <c r="C115" i="4"/>
  <c r="D115" i="4"/>
  <c r="Z115" i="4" s="1"/>
  <c r="E115" i="4"/>
  <c r="AD115" i="4" s="1"/>
  <c r="F115" i="4"/>
  <c r="G115" i="4"/>
  <c r="H115" i="4"/>
  <c r="I115" i="4"/>
  <c r="J115" i="4"/>
  <c r="W115" i="4" s="1"/>
  <c r="X115" i="4" s="1"/>
  <c r="K115" i="4"/>
  <c r="AP115" i="4" s="1"/>
  <c r="AQ115" i="4" s="1"/>
  <c r="L115" i="4"/>
  <c r="B116" i="4"/>
  <c r="N116" i="4" s="1"/>
  <c r="T116" i="4" s="1"/>
  <c r="C116" i="4"/>
  <c r="D116" i="4"/>
  <c r="E116" i="4"/>
  <c r="AD116" i="4" s="1"/>
  <c r="F116" i="4"/>
  <c r="G116" i="4"/>
  <c r="H116" i="4"/>
  <c r="I116" i="4"/>
  <c r="J116" i="4"/>
  <c r="W116" i="4" s="1"/>
  <c r="X116" i="4" s="1"/>
  <c r="K116" i="4"/>
  <c r="AP116" i="4" s="1"/>
  <c r="AQ116" i="4" s="1"/>
  <c r="L116" i="4"/>
  <c r="B117" i="4"/>
  <c r="N117" i="4" s="1"/>
  <c r="T117" i="4" s="1"/>
  <c r="C117" i="4"/>
  <c r="D117" i="4"/>
  <c r="Z117" i="4" s="1"/>
  <c r="E117" i="4"/>
  <c r="AD117" i="4" s="1"/>
  <c r="F117" i="4"/>
  <c r="G117" i="4"/>
  <c r="H117" i="4"/>
  <c r="I117" i="4"/>
  <c r="J117" i="4"/>
  <c r="W117" i="4" s="1"/>
  <c r="X117" i="4" s="1"/>
  <c r="K117" i="4"/>
  <c r="L117" i="4"/>
  <c r="B118" i="4"/>
  <c r="N118" i="4" s="1"/>
  <c r="T118" i="4" s="1"/>
  <c r="C118" i="4"/>
  <c r="D118" i="4"/>
  <c r="Z118" i="4" s="1"/>
  <c r="E118" i="4"/>
  <c r="AD118" i="4" s="1"/>
  <c r="F118" i="4"/>
  <c r="G118" i="4"/>
  <c r="H118" i="4"/>
  <c r="I118" i="4"/>
  <c r="J118" i="4"/>
  <c r="W118" i="4" s="1"/>
  <c r="X118" i="4" s="1"/>
  <c r="K118" i="4"/>
  <c r="L118" i="4"/>
  <c r="B119" i="4"/>
  <c r="N119" i="4" s="1"/>
  <c r="T119" i="4" s="1"/>
  <c r="C119" i="4"/>
  <c r="D119" i="4"/>
  <c r="Z119" i="4" s="1"/>
  <c r="E119" i="4"/>
  <c r="AD119" i="4" s="1"/>
  <c r="F119" i="4"/>
  <c r="G119" i="4"/>
  <c r="H119" i="4"/>
  <c r="I119" i="4"/>
  <c r="J119" i="4"/>
  <c r="W119" i="4" s="1"/>
  <c r="X119" i="4" s="1"/>
  <c r="K119" i="4"/>
  <c r="L119" i="4"/>
  <c r="B120" i="4"/>
  <c r="N120" i="4" s="1"/>
  <c r="T120" i="4" s="1"/>
  <c r="C120" i="4"/>
  <c r="D120" i="4"/>
  <c r="Z120" i="4" s="1"/>
  <c r="E120" i="4"/>
  <c r="AD120" i="4" s="1"/>
  <c r="F120" i="4"/>
  <c r="G120" i="4"/>
  <c r="H120" i="4"/>
  <c r="I120" i="4"/>
  <c r="J120" i="4"/>
  <c r="W120" i="4" s="1"/>
  <c r="X120" i="4" s="1"/>
  <c r="K120" i="4"/>
  <c r="L120" i="4"/>
  <c r="B121" i="4"/>
  <c r="C121" i="4"/>
  <c r="D121" i="4"/>
  <c r="Z121" i="4" s="1"/>
  <c r="E121" i="4"/>
  <c r="AD121" i="4" s="1"/>
  <c r="F121" i="4"/>
  <c r="G121" i="4"/>
  <c r="H121" i="4"/>
  <c r="I121" i="4"/>
  <c r="J121" i="4"/>
  <c r="W121" i="4" s="1"/>
  <c r="X121" i="4" s="1"/>
  <c r="K121" i="4"/>
  <c r="L121" i="4"/>
  <c r="B122" i="4"/>
  <c r="N122" i="4" s="1"/>
  <c r="T122" i="4" s="1"/>
  <c r="C122" i="4"/>
  <c r="D122" i="4"/>
  <c r="Z122" i="4" s="1"/>
  <c r="E122" i="4"/>
  <c r="AD122" i="4" s="1"/>
  <c r="F122" i="4"/>
  <c r="G122" i="4"/>
  <c r="H122" i="4"/>
  <c r="I122" i="4"/>
  <c r="J122" i="4"/>
  <c r="W122" i="4" s="1"/>
  <c r="X122" i="4" s="1"/>
  <c r="K122" i="4"/>
  <c r="L122" i="4"/>
  <c r="B123" i="4"/>
  <c r="N123" i="4" s="1"/>
  <c r="T123" i="4" s="1"/>
  <c r="C123" i="4"/>
  <c r="D123" i="4"/>
  <c r="Z123" i="4" s="1"/>
  <c r="E123" i="4"/>
  <c r="AD123" i="4" s="1"/>
  <c r="F123" i="4"/>
  <c r="G123" i="4"/>
  <c r="H123" i="4"/>
  <c r="I123" i="4"/>
  <c r="J123" i="4"/>
  <c r="W123" i="4" s="1"/>
  <c r="X123" i="4" s="1"/>
  <c r="K123" i="4"/>
  <c r="AP123" i="4" s="1"/>
  <c r="AQ123" i="4" s="1"/>
  <c r="L123" i="4"/>
  <c r="B124" i="4"/>
  <c r="N124" i="4" s="1"/>
  <c r="T124" i="4" s="1"/>
  <c r="C124" i="4"/>
  <c r="D124" i="4"/>
  <c r="E124" i="4"/>
  <c r="AD124" i="4" s="1"/>
  <c r="F124" i="4"/>
  <c r="G124" i="4"/>
  <c r="H124" i="4"/>
  <c r="I124" i="4"/>
  <c r="J124" i="4"/>
  <c r="W124" i="4" s="1"/>
  <c r="X124" i="4" s="1"/>
  <c r="K124" i="4"/>
  <c r="AP124" i="4" s="1"/>
  <c r="AQ124" i="4" s="1"/>
  <c r="L124" i="4"/>
  <c r="B125" i="4"/>
  <c r="N125" i="4" s="1"/>
  <c r="T125" i="4" s="1"/>
  <c r="C125" i="4"/>
  <c r="D125" i="4"/>
  <c r="E125" i="4"/>
  <c r="AD125" i="4" s="1"/>
  <c r="F125" i="4"/>
  <c r="G125" i="4"/>
  <c r="H125" i="4"/>
  <c r="I125" i="4"/>
  <c r="J125" i="4"/>
  <c r="W125" i="4" s="1"/>
  <c r="X125" i="4" s="1"/>
  <c r="K125" i="4"/>
  <c r="L125" i="4"/>
  <c r="B126" i="4"/>
  <c r="C126" i="4"/>
  <c r="D126" i="4"/>
  <c r="E126" i="4"/>
  <c r="AD126" i="4" s="1"/>
  <c r="F126" i="4"/>
  <c r="G126" i="4"/>
  <c r="H126" i="4"/>
  <c r="I126" i="4"/>
  <c r="J126" i="4"/>
  <c r="W126" i="4" s="1"/>
  <c r="X126" i="4" s="1"/>
  <c r="K126" i="4"/>
  <c r="L126" i="4"/>
  <c r="B127" i="4"/>
  <c r="N127" i="4" s="1"/>
  <c r="T127" i="4" s="1"/>
  <c r="C127" i="4"/>
  <c r="D127" i="4"/>
  <c r="Y127" i="4" s="1"/>
  <c r="E127" i="4"/>
  <c r="AD127" i="4" s="1"/>
  <c r="F127" i="4"/>
  <c r="G127" i="4"/>
  <c r="H127" i="4"/>
  <c r="I127" i="4"/>
  <c r="J127" i="4"/>
  <c r="W127" i="4" s="1"/>
  <c r="X127" i="4" s="1"/>
  <c r="K127" i="4"/>
  <c r="L127" i="4"/>
  <c r="B128" i="4"/>
  <c r="N128" i="4" s="1"/>
  <c r="T128" i="4" s="1"/>
  <c r="C128" i="4"/>
  <c r="D128" i="4"/>
  <c r="Z128" i="4" s="1"/>
  <c r="E128" i="4"/>
  <c r="AD128" i="4" s="1"/>
  <c r="F128" i="4"/>
  <c r="G128" i="4"/>
  <c r="H128" i="4"/>
  <c r="I128" i="4"/>
  <c r="J128" i="4"/>
  <c r="W128" i="4" s="1"/>
  <c r="X128" i="4" s="1"/>
  <c r="K128" i="4"/>
  <c r="L128" i="4"/>
  <c r="B129" i="4"/>
  <c r="C129" i="4"/>
  <c r="D129" i="4"/>
  <c r="Z129" i="4" s="1"/>
  <c r="E129" i="4"/>
  <c r="AD129" i="4" s="1"/>
  <c r="F129" i="4"/>
  <c r="G129" i="4"/>
  <c r="H129" i="4"/>
  <c r="I129" i="4"/>
  <c r="J129" i="4"/>
  <c r="W129" i="4" s="1"/>
  <c r="X129" i="4" s="1"/>
  <c r="K129" i="4"/>
  <c r="L129" i="4"/>
  <c r="B130" i="4"/>
  <c r="C130" i="4"/>
  <c r="D130" i="4"/>
  <c r="Z130" i="4" s="1"/>
  <c r="E130" i="4"/>
  <c r="AD130" i="4" s="1"/>
  <c r="F130" i="4"/>
  <c r="G130" i="4"/>
  <c r="H130" i="4"/>
  <c r="I130" i="4"/>
  <c r="J130" i="4"/>
  <c r="W130" i="4" s="1"/>
  <c r="X130" i="4" s="1"/>
  <c r="K130" i="4"/>
  <c r="L130" i="4"/>
  <c r="B131" i="4"/>
  <c r="N131" i="4" s="1"/>
  <c r="T131" i="4" s="1"/>
  <c r="C131" i="4"/>
  <c r="D131" i="4"/>
  <c r="Z131" i="4" s="1"/>
  <c r="E131" i="4"/>
  <c r="AD131" i="4" s="1"/>
  <c r="F131" i="4"/>
  <c r="G131" i="4"/>
  <c r="H131" i="4"/>
  <c r="I131" i="4"/>
  <c r="J131" i="4"/>
  <c r="W131" i="4" s="1"/>
  <c r="X131" i="4" s="1"/>
  <c r="K131" i="4"/>
  <c r="AP131" i="4" s="1"/>
  <c r="AQ131" i="4" s="1"/>
  <c r="L131" i="4"/>
  <c r="B132" i="4"/>
  <c r="N132" i="4" s="1"/>
  <c r="T132" i="4" s="1"/>
  <c r="C132" i="4"/>
  <c r="D132" i="4"/>
  <c r="Y132" i="4" s="1"/>
  <c r="E132" i="4"/>
  <c r="AD132" i="4" s="1"/>
  <c r="F132" i="4"/>
  <c r="G132" i="4"/>
  <c r="H132" i="4"/>
  <c r="I132" i="4"/>
  <c r="J132" i="4"/>
  <c r="W132" i="4" s="1"/>
  <c r="X132" i="4" s="1"/>
  <c r="K132" i="4"/>
  <c r="AP132" i="4" s="1"/>
  <c r="AQ132" i="4" s="1"/>
  <c r="L132" i="4"/>
  <c r="B133" i="4"/>
  <c r="N133" i="4" s="1"/>
  <c r="T133" i="4" s="1"/>
  <c r="C133" i="4"/>
  <c r="D133" i="4"/>
  <c r="Y133" i="4" s="1"/>
  <c r="E133" i="4"/>
  <c r="AD133" i="4" s="1"/>
  <c r="F133" i="4"/>
  <c r="G133" i="4"/>
  <c r="H133" i="4"/>
  <c r="I133" i="4"/>
  <c r="J133" i="4"/>
  <c r="W133" i="4" s="1"/>
  <c r="X133" i="4" s="1"/>
  <c r="K133" i="4"/>
  <c r="L133" i="4"/>
  <c r="B134" i="4"/>
  <c r="N134" i="4" s="1"/>
  <c r="T134" i="4" s="1"/>
  <c r="C134" i="4"/>
  <c r="D134" i="4"/>
  <c r="Z134" i="4" s="1"/>
  <c r="E134" i="4"/>
  <c r="AD134" i="4" s="1"/>
  <c r="F134" i="4"/>
  <c r="G134" i="4"/>
  <c r="H134" i="4"/>
  <c r="I134" i="4"/>
  <c r="J134" i="4"/>
  <c r="W134" i="4" s="1"/>
  <c r="X134" i="4" s="1"/>
  <c r="K134" i="4"/>
  <c r="L134" i="4"/>
  <c r="B135" i="4"/>
  <c r="N135" i="4" s="1"/>
  <c r="T135" i="4" s="1"/>
  <c r="C135" i="4"/>
  <c r="D135" i="4"/>
  <c r="Y135" i="4" s="1"/>
  <c r="E135" i="4"/>
  <c r="AD135" i="4" s="1"/>
  <c r="F135" i="4"/>
  <c r="G135" i="4"/>
  <c r="H135" i="4"/>
  <c r="I135" i="4"/>
  <c r="J135" i="4"/>
  <c r="W135" i="4" s="1"/>
  <c r="X135" i="4" s="1"/>
  <c r="K135" i="4"/>
  <c r="L135" i="4"/>
  <c r="B136" i="4"/>
  <c r="C136" i="4"/>
  <c r="D136" i="4"/>
  <c r="Z136" i="4" s="1"/>
  <c r="E136" i="4"/>
  <c r="AD136" i="4" s="1"/>
  <c r="F136" i="4"/>
  <c r="G136" i="4"/>
  <c r="H136" i="4"/>
  <c r="I136" i="4"/>
  <c r="J136" i="4"/>
  <c r="W136" i="4" s="1"/>
  <c r="X136" i="4" s="1"/>
  <c r="K136" i="4"/>
  <c r="L136" i="4"/>
  <c r="B137" i="4"/>
  <c r="N137" i="4" s="1"/>
  <c r="T137" i="4" s="1"/>
  <c r="C137" i="4"/>
  <c r="D137" i="4"/>
  <c r="Y137" i="4" s="1"/>
  <c r="E137" i="4"/>
  <c r="AD137" i="4" s="1"/>
  <c r="F137" i="4"/>
  <c r="G137" i="4"/>
  <c r="H137" i="4"/>
  <c r="I137" i="4"/>
  <c r="J137" i="4"/>
  <c r="W137" i="4" s="1"/>
  <c r="X137" i="4" s="1"/>
  <c r="K137" i="4"/>
  <c r="L137" i="4"/>
  <c r="B138" i="4"/>
  <c r="C138" i="4"/>
  <c r="D138" i="4"/>
  <c r="Z138" i="4" s="1"/>
  <c r="E138" i="4"/>
  <c r="AD138" i="4" s="1"/>
  <c r="F138" i="4"/>
  <c r="G138" i="4"/>
  <c r="H138" i="4"/>
  <c r="I138" i="4"/>
  <c r="J138" i="4"/>
  <c r="W138" i="4" s="1"/>
  <c r="X138" i="4" s="1"/>
  <c r="K138" i="4"/>
  <c r="L138" i="4"/>
  <c r="B139" i="4"/>
  <c r="C139" i="4"/>
  <c r="D139" i="4"/>
  <c r="Z139" i="4" s="1"/>
  <c r="E139" i="4"/>
  <c r="AD139" i="4" s="1"/>
  <c r="F139" i="4"/>
  <c r="G139" i="4"/>
  <c r="H139" i="4"/>
  <c r="I139" i="4"/>
  <c r="J139" i="4"/>
  <c r="W139" i="4" s="1"/>
  <c r="X139" i="4" s="1"/>
  <c r="K139" i="4"/>
  <c r="AP139" i="4" s="1"/>
  <c r="AQ139" i="4" s="1"/>
  <c r="L139" i="4"/>
  <c r="B140" i="4"/>
  <c r="C140" i="4"/>
  <c r="D140" i="4"/>
  <c r="Z140" i="4" s="1"/>
  <c r="E140" i="4"/>
  <c r="AD140" i="4" s="1"/>
  <c r="F140" i="4"/>
  <c r="G140" i="4"/>
  <c r="H140" i="4"/>
  <c r="I140" i="4"/>
  <c r="J140" i="4"/>
  <c r="W140" i="4" s="1"/>
  <c r="X140" i="4" s="1"/>
  <c r="K140" i="4"/>
  <c r="AP140" i="4" s="1"/>
  <c r="AQ140" i="4" s="1"/>
  <c r="L140" i="4"/>
  <c r="B141" i="4"/>
  <c r="C141" i="4"/>
  <c r="D141" i="4"/>
  <c r="Y141" i="4" s="1"/>
  <c r="E141" i="4"/>
  <c r="AD141" i="4" s="1"/>
  <c r="F141" i="4"/>
  <c r="G141" i="4"/>
  <c r="H141" i="4"/>
  <c r="I141" i="4"/>
  <c r="J141" i="4"/>
  <c r="W141" i="4" s="1"/>
  <c r="X141" i="4" s="1"/>
  <c r="K141" i="4"/>
  <c r="L141" i="4"/>
  <c r="B142" i="4"/>
  <c r="N142" i="4" s="1"/>
  <c r="T142" i="4" s="1"/>
  <c r="C142" i="4"/>
  <c r="D142" i="4"/>
  <c r="Z142" i="4" s="1"/>
  <c r="E142" i="4"/>
  <c r="AD142" i="4" s="1"/>
  <c r="F142" i="4"/>
  <c r="G142" i="4"/>
  <c r="H142" i="4"/>
  <c r="I142" i="4"/>
  <c r="J142" i="4"/>
  <c r="W142" i="4" s="1"/>
  <c r="X142" i="4" s="1"/>
  <c r="K142" i="4"/>
  <c r="L142" i="4"/>
  <c r="B143" i="4"/>
  <c r="C143" i="4"/>
  <c r="D143" i="4"/>
  <c r="Z143" i="4" s="1"/>
  <c r="E143" i="4"/>
  <c r="AD143" i="4" s="1"/>
  <c r="F143" i="4"/>
  <c r="G143" i="4"/>
  <c r="H143" i="4"/>
  <c r="I143" i="4"/>
  <c r="J143" i="4"/>
  <c r="W143" i="4" s="1"/>
  <c r="X143" i="4" s="1"/>
  <c r="K143" i="4"/>
  <c r="L143" i="4"/>
  <c r="C92" i="9"/>
  <c r="A87" i="9"/>
  <c r="B87" i="9"/>
  <c r="K87" i="9"/>
  <c r="A88" i="9"/>
  <c r="B88" i="9"/>
  <c r="C88" i="9"/>
  <c r="K88" i="9"/>
  <c r="A89" i="9"/>
  <c r="B89" i="9"/>
  <c r="K89" i="9"/>
  <c r="A90" i="9"/>
  <c r="B90" i="9"/>
  <c r="C90" i="9"/>
  <c r="K90" i="9"/>
  <c r="A91" i="9"/>
  <c r="B91" i="9"/>
  <c r="C91" i="9"/>
  <c r="K91" i="9"/>
  <c r="A92" i="9"/>
  <c r="B92" i="9"/>
  <c r="K92" i="9"/>
  <c r="A93" i="9"/>
  <c r="B93" i="9"/>
  <c r="C93" i="9"/>
  <c r="K93" i="9"/>
  <c r="A94" i="9"/>
  <c r="B94" i="9"/>
  <c r="C94" i="9"/>
  <c r="K94" i="9"/>
  <c r="A95" i="9"/>
  <c r="B95" i="9"/>
  <c r="K95" i="9"/>
  <c r="A96" i="9"/>
  <c r="K96" i="9"/>
  <c r="A97" i="9"/>
  <c r="B97" i="9"/>
  <c r="K97" i="9"/>
  <c r="A98" i="9"/>
  <c r="B98" i="9"/>
  <c r="C98" i="9"/>
  <c r="K98" i="9"/>
  <c r="A99" i="9"/>
  <c r="B99" i="9"/>
  <c r="C99" i="9"/>
  <c r="K99" i="9"/>
  <c r="A100" i="9"/>
  <c r="B100" i="9"/>
  <c r="C100" i="9"/>
  <c r="K100" i="9"/>
  <c r="A101" i="9"/>
  <c r="B101" i="9"/>
  <c r="C101" i="9"/>
  <c r="K101" i="9"/>
  <c r="A102" i="9"/>
  <c r="B102" i="9"/>
  <c r="C102" i="9"/>
  <c r="K102" i="9"/>
  <c r="A103" i="9"/>
  <c r="B103" i="9"/>
  <c r="C103" i="9"/>
  <c r="K103" i="9"/>
  <c r="A104" i="9"/>
  <c r="B104" i="9"/>
  <c r="C104" i="9"/>
  <c r="K104" i="9"/>
  <c r="A105" i="9"/>
  <c r="B105" i="9"/>
  <c r="C105" i="9"/>
  <c r="K105" i="9"/>
  <c r="A106" i="9"/>
  <c r="B106" i="9"/>
  <c r="C106" i="9"/>
  <c r="K106" i="9"/>
  <c r="A107" i="9"/>
  <c r="B107" i="9"/>
  <c r="C107" i="9"/>
  <c r="K107" i="9"/>
  <c r="A108" i="9"/>
  <c r="B108" i="9"/>
  <c r="C108" i="9"/>
  <c r="K108" i="9"/>
  <c r="A109" i="9"/>
  <c r="B109" i="9"/>
  <c r="C109" i="9"/>
  <c r="K109" i="9"/>
  <c r="A110" i="9"/>
  <c r="B110" i="9"/>
  <c r="C110" i="9"/>
  <c r="K110" i="9"/>
  <c r="A111" i="9"/>
  <c r="B111" i="9"/>
  <c r="C111" i="9"/>
  <c r="K111" i="9"/>
  <c r="A112" i="9"/>
  <c r="B112" i="9"/>
  <c r="C112" i="9"/>
  <c r="K112" i="9"/>
  <c r="A113" i="9"/>
  <c r="B113" i="9"/>
  <c r="C113" i="9"/>
  <c r="K113" i="9"/>
  <c r="A114" i="9"/>
  <c r="B114" i="9"/>
  <c r="C114" i="9"/>
  <c r="K114" i="9"/>
  <c r="A115" i="9"/>
  <c r="B115" i="9"/>
  <c r="C115" i="9"/>
  <c r="K115" i="9"/>
  <c r="A116" i="9"/>
  <c r="B116" i="9"/>
  <c r="C116" i="9"/>
  <c r="K116" i="9"/>
  <c r="A117" i="9"/>
  <c r="B117" i="9"/>
  <c r="C117" i="9"/>
  <c r="K117" i="9"/>
  <c r="A118" i="9"/>
  <c r="B118" i="9"/>
  <c r="C118" i="9"/>
  <c r="K118" i="9"/>
  <c r="A119" i="9"/>
  <c r="B119" i="9"/>
  <c r="C119" i="9"/>
  <c r="K119" i="9"/>
  <c r="A120" i="9"/>
  <c r="B120" i="9"/>
  <c r="C120" i="9"/>
  <c r="K120" i="9"/>
  <c r="A121" i="9"/>
  <c r="B121" i="9"/>
  <c r="C121" i="9"/>
  <c r="K121" i="9"/>
  <c r="A122" i="9"/>
  <c r="B122" i="9"/>
  <c r="C122" i="9"/>
  <c r="K122" i="9"/>
  <c r="A123" i="9"/>
  <c r="B123" i="9"/>
  <c r="C123" i="9"/>
  <c r="K123" i="9"/>
  <c r="A124" i="9"/>
  <c r="B124" i="9"/>
  <c r="C124" i="9"/>
  <c r="K124" i="9"/>
  <c r="A125" i="9"/>
  <c r="B125" i="9"/>
  <c r="C125" i="9"/>
  <c r="K125" i="9"/>
  <c r="A126" i="9"/>
  <c r="B126" i="9"/>
  <c r="C126" i="9"/>
  <c r="K126" i="9"/>
  <c r="A127" i="9"/>
  <c r="B127" i="9"/>
  <c r="C127" i="9"/>
  <c r="K127" i="9"/>
  <c r="A128" i="9"/>
  <c r="B128" i="9"/>
  <c r="C128" i="9"/>
  <c r="K128" i="9"/>
  <c r="A129" i="9"/>
  <c r="B129" i="9"/>
  <c r="C129" i="9"/>
  <c r="K129" i="9"/>
  <c r="A130" i="9"/>
  <c r="B130" i="9"/>
  <c r="C130" i="9"/>
  <c r="K130" i="9"/>
  <c r="A131" i="9"/>
  <c r="B131" i="9"/>
  <c r="C131" i="9"/>
  <c r="K131" i="9"/>
  <c r="A132" i="9"/>
  <c r="B132" i="9"/>
  <c r="C132" i="9"/>
  <c r="K132" i="9"/>
  <c r="A133" i="9"/>
  <c r="B133" i="9"/>
  <c r="C133" i="9"/>
  <c r="K133" i="9"/>
  <c r="A134" i="9"/>
  <c r="B134" i="9"/>
  <c r="C134" i="9"/>
  <c r="K134" i="9"/>
  <c r="A135" i="9"/>
  <c r="B135" i="9"/>
  <c r="C135" i="9"/>
  <c r="K135" i="9"/>
  <c r="A136" i="9"/>
  <c r="B136" i="9"/>
  <c r="C136" i="9"/>
  <c r="K136" i="9"/>
  <c r="A137" i="9"/>
  <c r="B137" i="9"/>
  <c r="C137" i="9"/>
  <c r="K137" i="9"/>
  <c r="A138" i="9"/>
  <c r="B138" i="9"/>
  <c r="C138" i="9"/>
  <c r="K138" i="9"/>
  <c r="A139" i="9"/>
  <c r="B139" i="9"/>
  <c r="C139" i="9"/>
  <c r="K139" i="9"/>
  <c r="A140" i="9"/>
  <c r="B140" i="9"/>
  <c r="C140" i="9"/>
  <c r="K140" i="9"/>
  <c r="A141" i="9"/>
  <c r="B141" i="9"/>
  <c r="C141" i="9"/>
  <c r="K141" i="9"/>
  <c r="A142" i="9"/>
  <c r="B142" i="9"/>
  <c r="C142" i="9"/>
  <c r="K142" i="9"/>
  <c r="A143" i="9"/>
  <c r="B143" i="9"/>
  <c r="C143" i="9"/>
  <c r="K143" i="9"/>
  <c r="A144" i="9"/>
  <c r="B144" i="9"/>
  <c r="C144" i="9"/>
  <c r="K144" i="9"/>
  <c r="A145" i="9"/>
  <c r="B145" i="9"/>
  <c r="C145" i="9"/>
  <c r="K145" i="9"/>
  <c r="A146" i="9"/>
  <c r="B146" i="9"/>
  <c r="C146" i="9"/>
  <c r="K146" i="9"/>
  <c r="A147" i="9"/>
  <c r="B147" i="9"/>
  <c r="C147" i="9"/>
  <c r="K147" i="9"/>
  <c r="A148" i="9"/>
  <c r="B148" i="9"/>
  <c r="C148" i="9"/>
  <c r="K148" i="9"/>
  <c r="A149" i="9"/>
  <c r="B149" i="9"/>
  <c r="C149" i="9"/>
  <c r="K149" i="9"/>
  <c r="A150" i="9"/>
  <c r="B150" i="9"/>
  <c r="C150" i="9"/>
  <c r="E150" i="9"/>
  <c r="F150" i="9"/>
  <c r="G150" i="9"/>
  <c r="H150" i="9"/>
  <c r="I150" i="9"/>
  <c r="J150" i="9"/>
  <c r="K150" i="9"/>
  <c r="L150" i="9"/>
  <c r="M150" i="9"/>
  <c r="N150" i="9"/>
  <c r="A151" i="9"/>
  <c r="B151" i="9"/>
  <c r="C151" i="9"/>
  <c r="E151" i="9"/>
  <c r="F151" i="9"/>
  <c r="G151" i="9"/>
  <c r="H151" i="9"/>
  <c r="I151" i="9"/>
  <c r="J151" i="9"/>
  <c r="K151" i="9"/>
  <c r="L151" i="9"/>
  <c r="M151" i="9"/>
  <c r="N151" i="9"/>
  <c r="Q151" i="9"/>
  <c r="A152" i="9"/>
  <c r="B152" i="9"/>
  <c r="C152" i="9"/>
  <c r="E152" i="9"/>
  <c r="F152" i="9"/>
  <c r="G152" i="9"/>
  <c r="H152" i="9"/>
  <c r="I152" i="9"/>
  <c r="J152" i="9"/>
  <c r="K152" i="9"/>
  <c r="L152" i="9"/>
  <c r="M152" i="9"/>
  <c r="N152" i="9"/>
  <c r="Q152" i="9"/>
  <c r="A153" i="9"/>
  <c r="B153" i="9"/>
  <c r="C153" i="9"/>
  <c r="E153" i="9"/>
  <c r="F153" i="9"/>
  <c r="G153" i="9"/>
  <c r="H153" i="9"/>
  <c r="I153" i="9"/>
  <c r="J153" i="9"/>
  <c r="K153" i="9"/>
  <c r="L153" i="9"/>
  <c r="M153" i="9"/>
  <c r="N153" i="9"/>
  <c r="Q153" i="9"/>
  <c r="A154" i="9"/>
  <c r="B154" i="9"/>
  <c r="C154" i="9"/>
  <c r="E154" i="9"/>
  <c r="F154" i="9"/>
  <c r="G154" i="9"/>
  <c r="H154" i="9"/>
  <c r="I154" i="9"/>
  <c r="J154" i="9"/>
  <c r="K154" i="9"/>
  <c r="L154" i="9"/>
  <c r="M154" i="9"/>
  <c r="N154" i="9"/>
  <c r="Q154" i="9"/>
  <c r="A155" i="9"/>
  <c r="B155" i="9"/>
  <c r="C155" i="9"/>
  <c r="E155" i="9"/>
  <c r="F155" i="9"/>
  <c r="G155" i="9"/>
  <c r="H155" i="9"/>
  <c r="I155" i="9"/>
  <c r="J155" i="9"/>
  <c r="K155" i="9"/>
  <c r="L155" i="9"/>
  <c r="M155" i="9"/>
  <c r="N155" i="9"/>
  <c r="Q155" i="9"/>
  <c r="A156" i="9"/>
  <c r="B156" i="9"/>
  <c r="C156" i="9"/>
  <c r="E156" i="9"/>
  <c r="F156" i="9"/>
  <c r="G156" i="9"/>
  <c r="H156" i="9"/>
  <c r="I156" i="9"/>
  <c r="J156" i="9"/>
  <c r="K156" i="9"/>
  <c r="L156" i="9"/>
  <c r="M156" i="9"/>
  <c r="N156" i="9"/>
  <c r="Q156" i="9"/>
  <c r="A157" i="9"/>
  <c r="B157" i="9"/>
  <c r="C157" i="9"/>
  <c r="E157" i="9"/>
  <c r="F157" i="9"/>
  <c r="G157" i="9"/>
  <c r="H157" i="9"/>
  <c r="I157" i="9"/>
  <c r="J157" i="9"/>
  <c r="K157" i="9"/>
  <c r="L157" i="9"/>
  <c r="M157" i="9"/>
  <c r="N157" i="9"/>
  <c r="Q157" i="9"/>
  <c r="A158" i="9"/>
  <c r="B158" i="9"/>
  <c r="C158" i="9"/>
  <c r="E158" i="9"/>
  <c r="F158" i="9"/>
  <c r="G158" i="9"/>
  <c r="H158" i="9"/>
  <c r="I158" i="9"/>
  <c r="J158" i="9"/>
  <c r="K158" i="9"/>
  <c r="L158" i="9"/>
  <c r="M158" i="9"/>
  <c r="N158" i="9"/>
  <c r="Q158" i="9"/>
  <c r="A159" i="9"/>
  <c r="B159" i="9"/>
  <c r="C159" i="9"/>
  <c r="E159" i="9"/>
  <c r="F159" i="9"/>
  <c r="G159" i="9"/>
  <c r="H159" i="9"/>
  <c r="I159" i="9"/>
  <c r="J159" i="9"/>
  <c r="K159" i="9"/>
  <c r="L159" i="9"/>
  <c r="M159" i="9"/>
  <c r="N159" i="9"/>
  <c r="Q159" i="9"/>
  <c r="A160" i="9"/>
  <c r="B160" i="9"/>
  <c r="C160" i="9"/>
  <c r="E160" i="9"/>
  <c r="F160" i="9"/>
  <c r="G160" i="9"/>
  <c r="H160" i="9"/>
  <c r="I160" i="9"/>
  <c r="J160" i="9"/>
  <c r="K160" i="9"/>
  <c r="L160" i="9"/>
  <c r="M160" i="9"/>
  <c r="N160" i="9"/>
  <c r="Q160" i="9"/>
  <c r="A161" i="9"/>
  <c r="B161" i="9"/>
  <c r="C161" i="9"/>
  <c r="E161" i="9"/>
  <c r="F161" i="9"/>
  <c r="G161" i="9"/>
  <c r="H161" i="9"/>
  <c r="I161" i="9"/>
  <c r="J161" i="9"/>
  <c r="K161" i="9"/>
  <c r="L161" i="9"/>
  <c r="M161" i="9"/>
  <c r="N161" i="9"/>
  <c r="Q161" i="9"/>
  <c r="A162" i="9"/>
  <c r="B162" i="9"/>
  <c r="C162" i="9"/>
  <c r="E162" i="9"/>
  <c r="F162" i="9"/>
  <c r="G162" i="9"/>
  <c r="H162" i="9"/>
  <c r="I162" i="9"/>
  <c r="J162" i="9"/>
  <c r="K162" i="9"/>
  <c r="L162" i="9"/>
  <c r="M162" i="9"/>
  <c r="N162" i="9"/>
  <c r="Q162" i="9"/>
  <c r="A163" i="9"/>
  <c r="B163" i="9"/>
  <c r="C163" i="9"/>
  <c r="E163" i="9"/>
  <c r="F163" i="9"/>
  <c r="G163" i="9"/>
  <c r="H163" i="9"/>
  <c r="I163" i="9"/>
  <c r="J163" i="9"/>
  <c r="K163" i="9"/>
  <c r="L163" i="9"/>
  <c r="M163" i="9"/>
  <c r="N163" i="9"/>
  <c r="Q163" i="9"/>
  <c r="A164" i="9"/>
  <c r="B164" i="9"/>
  <c r="C164" i="9"/>
  <c r="E164" i="9"/>
  <c r="F164" i="9"/>
  <c r="G164" i="9"/>
  <c r="H164" i="9"/>
  <c r="I164" i="9"/>
  <c r="J164" i="9"/>
  <c r="K164" i="9"/>
  <c r="L164" i="9"/>
  <c r="M164" i="9"/>
  <c r="N164" i="9"/>
  <c r="Q164" i="9"/>
  <c r="A165" i="9"/>
  <c r="B165" i="9"/>
  <c r="C165" i="9"/>
  <c r="E165" i="9"/>
  <c r="F165" i="9"/>
  <c r="G165" i="9"/>
  <c r="H165" i="9"/>
  <c r="I165" i="9"/>
  <c r="J165" i="9"/>
  <c r="K165" i="9"/>
  <c r="L165" i="9"/>
  <c r="M165" i="9"/>
  <c r="N165" i="9"/>
  <c r="Q165" i="9"/>
  <c r="A166" i="9"/>
  <c r="B166" i="9"/>
  <c r="C166" i="9"/>
  <c r="E166" i="9"/>
  <c r="F166" i="9"/>
  <c r="G166" i="9"/>
  <c r="H166" i="9"/>
  <c r="I166" i="9"/>
  <c r="J166" i="9"/>
  <c r="K166" i="9"/>
  <c r="L166" i="9"/>
  <c r="M166" i="9"/>
  <c r="N166" i="9"/>
  <c r="Q166" i="9"/>
  <c r="A167" i="9"/>
  <c r="B167" i="9"/>
  <c r="C167" i="9"/>
  <c r="E167" i="9"/>
  <c r="F167" i="9"/>
  <c r="G167" i="9"/>
  <c r="H167" i="9"/>
  <c r="I167" i="9"/>
  <c r="J167" i="9"/>
  <c r="K167" i="9"/>
  <c r="L167" i="9"/>
  <c r="M167" i="9"/>
  <c r="N167" i="9"/>
  <c r="Q167" i="9"/>
  <c r="A168" i="9"/>
  <c r="B168" i="9"/>
  <c r="C168" i="9"/>
  <c r="E168" i="9"/>
  <c r="F168" i="9"/>
  <c r="G168" i="9"/>
  <c r="H168" i="9"/>
  <c r="I168" i="9"/>
  <c r="J168" i="9"/>
  <c r="K168" i="9"/>
  <c r="L168" i="9"/>
  <c r="M168" i="9"/>
  <c r="N168" i="9"/>
  <c r="Q168" i="9"/>
  <c r="A169" i="9"/>
  <c r="B169" i="9"/>
  <c r="C169" i="9"/>
  <c r="E169" i="9"/>
  <c r="F169" i="9"/>
  <c r="G169" i="9"/>
  <c r="H169" i="9"/>
  <c r="I169" i="9"/>
  <c r="J169" i="9"/>
  <c r="K169" i="9"/>
  <c r="L169" i="9"/>
  <c r="M169" i="9"/>
  <c r="N169" i="9"/>
  <c r="Q169" i="9"/>
  <c r="A170" i="9"/>
  <c r="B170" i="9"/>
  <c r="C170" i="9"/>
  <c r="E170" i="9"/>
  <c r="F170" i="9"/>
  <c r="G170" i="9"/>
  <c r="H170" i="9"/>
  <c r="I170" i="9"/>
  <c r="J170" i="9"/>
  <c r="K170" i="9"/>
  <c r="L170" i="9"/>
  <c r="M170" i="9"/>
  <c r="N170" i="9"/>
  <c r="Q170" i="9"/>
  <c r="A171" i="9"/>
  <c r="B171" i="9"/>
  <c r="C171" i="9"/>
  <c r="E171" i="9"/>
  <c r="F171" i="9"/>
  <c r="G171" i="9"/>
  <c r="H171" i="9"/>
  <c r="I171" i="9"/>
  <c r="J171" i="9"/>
  <c r="K171" i="9"/>
  <c r="L171" i="9"/>
  <c r="M171" i="9"/>
  <c r="N171" i="9"/>
  <c r="Q171" i="9"/>
  <c r="A172" i="9"/>
  <c r="B172" i="9"/>
  <c r="C172" i="9"/>
  <c r="E172" i="9"/>
  <c r="F172" i="9"/>
  <c r="G172" i="9"/>
  <c r="H172" i="9"/>
  <c r="I172" i="9"/>
  <c r="J172" i="9"/>
  <c r="K172" i="9"/>
  <c r="L172" i="9"/>
  <c r="M172" i="9"/>
  <c r="N172" i="9"/>
  <c r="Q172" i="9"/>
  <c r="A173" i="9"/>
  <c r="B173" i="9"/>
  <c r="C173" i="9"/>
  <c r="E173" i="9"/>
  <c r="F173" i="9"/>
  <c r="G173" i="9"/>
  <c r="H173" i="9"/>
  <c r="I173" i="9"/>
  <c r="J173" i="9"/>
  <c r="K173" i="9"/>
  <c r="L173" i="9"/>
  <c r="M173" i="9"/>
  <c r="N173" i="9"/>
  <c r="Q173" i="9"/>
  <c r="A174" i="9"/>
  <c r="B174" i="9"/>
  <c r="C174" i="9"/>
  <c r="E174" i="9"/>
  <c r="F174" i="9"/>
  <c r="G174" i="9"/>
  <c r="H174" i="9"/>
  <c r="I174" i="9"/>
  <c r="J174" i="9"/>
  <c r="K174" i="9"/>
  <c r="L174" i="9"/>
  <c r="M174" i="9"/>
  <c r="N174" i="9"/>
  <c r="Q174" i="9"/>
  <c r="A175" i="9"/>
  <c r="B175" i="9"/>
  <c r="C175" i="9"/>
  <c r="E175" i="9"/>
  <c r="F175" i="9"/>
  <c r="G175" i="9"/>
  <c r="H175" i="9"/>
  <c r="I175" i="9"/>
  <c r="J175" i="9"/>
  <c r="K175" i="9"/>
  <c r="L175" i="9"/>
  <c r="M175" i="9"/>
  <c r="N175" i="9"/>
  <c r="Q175" i="9"/>
  <c r="A176" i="9"/>
  <c r="B176" i="9"/>
  <c r="C176" i="9"/>
  <c r="E176" i="9"/>
  <c r="F176" i="9"/>
  <c r="G176" i="9"/>
  <c r="H176" i="9"/>
  <c r="I176" i="9"/>
  <c r="J176" i="9"/>
  <c r="K176" i="9"/>
  <c r="L176" i="9"/>
  <c r="M176" i="9"/>
  <c r="N176" i="9"/>
  <c r="Q176" i="9"/>
  <c r="A177" i="9"/>
  <c r="B177" i="9"/>
  <c r="C177" i="9"/>
  <c r="E177" i="9"/>
  <c r="F177" i="9"/>
  <c r="G177" i="9"/>
  <c r="H177" i="9"/>
  <c r="I177" i="9"/>
  <c r="J177" i="9"/>
  <c r="K177" i="9"/>
  <c r="L177" i="9"/>
  <c r="M177" i="9"/>
  <c r="N177" i="9"/>
  <c r="Q177" i="9"/>
  <c r="A178" i="9"/>
  <c r="B178" i="9"/>
  <c r="C178" i="9"/>
  <c r="E178" i="9"/>
  <c r="F178" i="9"/>
  <c r="G178" i="9"/>
  <c r="H178" i="9"/>
  <c r="I178" i="9"/>
  <c r="J178" i="9"/>
  <c r="K178" i="9"/>
  <c r="L178" i="9"/>
  <c r="M178" i="9"/>
  <c r="N178" i="9"/>
  <c r="Q178" i="9"/>
  <c r="A179" i="9"/>
  <c r="B179" i="9"/>
  <c r="C179" i="9"/>
  <c r="E179" i="9"/>
  <c r="F179" i="9"/>
  <c r="G179" i="9"/>
  <c r="H179" i="9"/>
  <c r="I179" i="9"/>
  <c r="J179" i="9"/>
  <c r="K179" i="9"/>
  <c r="L179" i="9"/>
  <c r="M179" i="9"/>
  <c r="N179" i="9"/>
  <c r="Q179" i="9"/>
  <c r="A180" i="9"/>
  <c r="B180" i="9"/>
  <c r="C180" i="9"/>
  <c r="E180" i="9"/>
  <c r="F180" i="9"/>
  <c r="G180" i="9"/>
  <c r="H180" i="9"/>
  <c r="I180" i="9"/>
  <c r="J180" i="9"/>
  <c r="K180" i="9"/>
  <c r="L180" i="9"/>
  <c r="M180" i="9"/>
  <c r="N180" i="9"/>
  <c r="Q180" i="9"/>
  <c r="A181" i="9"/>
  <c r="B181" i="9"/>
  <c r="C181" i="9"/>
  <c r="E181" i="9"/>
  <c r="F181" i="9"/>
  <c r="G181" i="9"/>
  <c r="H181" i="9"/>
  <c r="I181" i="9"/>
  <c r="J181" i="9"/>
  <c r="K181" i="9"/>
  <c r="L181" i="9"/>
  <c r="M181" i="9"/>
  <c r="N181" i="9"/>
  <c r="Q181" i="9"/>
  <c r="A182" i="9"/>
  <c r="B182" i="9"/>
  <c r="C182" i="9"/>
  <c r="E182" i="9"/>
  <c r="F182" i="9"/>
  <c r="G182" i="9"/>
  <c r="H182" i="9"/>
  <c r="I182" i="9"/>
  <c r="J182" i="9"/>
  <c r="K182" i="9"/>
  <c r="L182" i="9"/>
  <c r="M182" i="9"/>
  <c r="N182" i="9"/>
  <c r="Q182" i="9"/>
  <c r="A183" i="9"/>
  <c r="B183" i="9"/>
  <c r="C183" i="9"/>
  <c r="E183" i="9"/>
  <c r="F183" i="9"/>
  <c r="G183" i="9"/>
  <c r="H183" i="9"/>
  <c r="I183" i="9"/>
  <c r="J183" i="9"/>
  <c r="K183" i="9"/>
  <c r="L183" i="9"/>
  <c r="M183" i="9"/>
  <c r="N183" i="9"/>
  <c r="Q183" i="9"/>
  <c r="A184" i="9"/>
  <c r="B184" i="9"/>
  <c r="C184" i="9"/>
  <c r="D184" i="9"/>
  <c r="E184" i="9"/>
  <c r="F184" i="9"/>
  <c r="G184" i="9"/>
  <c r="H184" i="9"/>
  <c r="I184" i="9"/>
  <c r="J184" i="9"/>
  <c r="K184" i="9"/>
  <c r="L184" i="9"/>
  <c r="M184" i="9"/>
  <c r="N184" i="9"/>
  <c r="O184" i="9"/>
  <c r="Q184" i="9"/>
  <c r="S184" i="9"/>
  <c r="T184" i="9"/>
  <c r="U184" i="9"/>
  <c r="A185" i="9"/>
  <c r="B185" i="9"/>
  <c r="C185" i="9"/>
  <c r="D185" i="9"/>
  <c r="E185" i="9"/>
  <c r="F185" i="9"/>
  <c r="G185" i="9"/>
  <c r="H185" i="9"/>
  <c r="I185" i="9"/>
  <c r="J185" i="9"/>
  <c r="K185" i="9"/>
  <c r="L185" i="9"/>
  <c r="M185" i="9"/>
  <c r="N185" i="9"/>
  <c r="O185" i="9"/>
  <c r="P185" i="9"/>
  <c r="Q185" i="9"/>
  <c r="R185" i="9"/>
  <c r="S185" i="9"/>
  <c r="T185" i="9"/>
  <c r="U185" i="9"/>
  <c r="V185" i="9"/>
  <c r="A186" i="9"/>
  <c r="B186" i="9"/>
  <c r="C186" i="9"/>
  <c r="D186" i="9"/>
  <c r="E186" i="9"/>
  <c r="F186" i="9"/>
  <c r="G186" i="9"/>
  <c r="H186" i="9"/>
  <c r="I186" i="9"/>
  <c r="J186" i="9"/>
  <c r="K186" i="9"/>
  <c r="L186" i="9"/>
  <c r="M186" i="9"/>
  <c r="N186" i="9"/>
  <c r="O186" i="9"/>
  <c r="P186" i="9"/>
  <c r="Q186" i="9"/>
  <c r="R186" i="9"/>
  <c r="S186" i="9"/>
  <c r="T186" i="9"/>
  <c r="U186" i="9"/>
  <c r="V186" i="9"/>
  <c r="W186" i="9"/>
  <c r="X186" i="9"/>
  <c r="A187" i="9"/>
  <c r="B187" i="9"/>
  <c r="C187" i="9"/>
  <c r="D187" i="9"/>
  <c r="E187" i="9"/>
  <c r="F187" i="9"/>
  <c r="G187" i="9"/>
  <c r="H187" i="9"/>
  <c r="I187" i="9"/>
  <c r="J187" i="9"/>
  <c r="K187" i="9"/>
  <c r="L187" i="9"/>
  <c r="M187" i="9"/>
  <c r="N187" i="9"/>
  <c r="O187" i="9"/>
  <c r="P187" i="9"/>
  <c r="Q187" i="9"/>
  <c r="R187" i="9"/>
  <c r="S187" i="9"/>
  <c r="T187" i="9"/>
  <c r="U187" i="9"/>
  <c r="V187" i="9"/>
  <c r="W187" i="9"/>
  <c r="X187" i="9"/>
  <c r="A188" i="9"/>
  <c r="B188" i="9"/>
  <c r="C188" i="9"/>
  <c r="D188" i="9"/>
  <c r="E188" i="9"/>
  <c r="F188" i="9"/>
  <c r="G188" i="9"/>
  <c r="H188" i="9"/>
  <c r="I188" i="9"/>
  <c r="J188" i="9"/>
  <c r="K188" i="9"/>
  <c r="L188" i="9"/>
  <c r="M188" i="9"/>
  <c r="N188" i="9"/>
  <c r="O188" i="9"/>
  <c r="P188" i="9"/>
  <c r="Q188" i="9"/>
  <c r="R188" i="9"/>
  <c r="S188" i="9"/>
  <c r="T188" i="9"/>
  <c r="U188" i="9"/>
  <c r="V188" i="9"/>
  <c r="W188" i="9"/>
  <c r="X188" i="9"/>
  <c r="A189" i="9"/>
  <c r="B189" i="9"/>
  <c r="C189" i="9"/>
  <c r="D189" i="9"/>
  <c r="E189" i="9"/>
  <c r="F189" i="9"/>
  <c r="G189" i="9"/>
  <c r="H189" i="9"/>
  <c r="I189" i="9"/>
  <c r="J189" i="9"/>
  <c r="K189" i="9"/>
  <c r="L189" i="9"/>
  <c r="M189" i="9"/>
  <c r="N189" i="9"/>
  <c r="O189" i="9"/>
  <c r="P189" i="9"/>
  <c r="Q189" i="9"/>
  <c r="R189" i="9"/>
  <c r="S189" i="9"/>
  <c r="T189" i="9"/>
  <c r="U189" i="9"/>
  <c r="V189" i="9"/>
  <c r="W189" i="9"/>
  <c r="X189" i="9"/>
  <c r="A190" i="9"/>
  <c r="B190" i="9"/>
  <c r="C190" i="9"/>
  <c r="D190" i="9"/>
  <c r="E190" i="9"/>
  <c r="F190" i="9"/>
  <c r="G190" i="9"/>
  <c r="H190" i="9"/>
  <c r="I190" i="9"/>
  <c r="J190" i="9"/>
  <c r="K190" i="9"/>
  <c r="L190" i="9"/>
  <c r="M190" i="9"/>
  <c r="N190" i="9"/>
  <c r="O190" i="9"/>
  <c r="P190" i="9"/>
  <c r="Q190" i="9"/>
  <c r="R190" i="9"/>
  <c r="S190" i="9"/>
  <c r="T190" i="9"/>
  <c r="U190" i="9"/>
  <c r="V190" i="9"/>
  <c r="W190" i="9"/>
  <c r="X190" i="9"/>
  <c r="A191" i="9"/>
  <c r="B191" i="9"/>
  <c r="C191" i="9"/>
  <c r="D191" i="9"/>
  <c r="E191" i="9"/>
  <c r="F191" i="9"/>
  <c r="G191" i="9"/>
  <c r="H191" i="9"/>
  <c r="I191" i="9"/>
  <c r="J191" i="9"/>
  <c r="K191" i="9"/>
  <c r="L191" i="9"/>
  <c r="M191" i="9"/>
  <c r="N191" i="9"/>
  <c r="O191" i="9"/>
  <c r="P191" i="9"/>
  <c r="Q191" i="9"/>
  <c r="R191" i="9"/>
  <c r="S191" i="9"/>
  <c r="T191" i="9"/>
  <c r="U191" i="9"/>
  <c r="V191" i="9"/>
  <c r="W191" i="9"/>
  <c r="X191" i="9"/>
  <c r="A192" i="9"/>
  <c r="B192" i="9"/>
  <c r="C192" i="9"/>
  <c r="D192" i="9"/>
  <c r="E192" i="9"/>
  <c r="F192" i="9"/>
  <c r="G192" i="9"/>
  <c r="H192" i="9"/>
  <c r="I192" i="9"/>
  <c r="J192" i="9"/>
  <c r="K192" i="9"/>
  <c r="L192" i="9"/>
  <c r="M192" i="9"/>
  <c r="N192" i="9"/>
  <c r="O192" i="9"/>
  <c r="P192" i="9"/>
  <c r="Q192" i="9"/>
  <c r="R192" i="9"/>
  <c r="S192" i="9"/>
  <c r="T192" i="9"/>
  <c r="U192" i="9"/>
  <c r="V192" i="9"/>
  <c r="W192" i="9"/>
  <c r="X192" i="9"/>
  <c r="A193" i="9"/>
  <c r="B193" i="9"/>
  <c r="C193" i="9"/>
  <c r="D193" i="9"/>
  <c r="E193" i="9"/>
  <c r="F193" i="9"/>
  <c r="G193" i="9"/>
  <c r="H193" i="9"/>
  <c r="I193" i="9"/>
  <c r="J193" i="9"/>
  <c r="K193" i="9"/>
  <c r="L193" i="9"/>
  <c r="M193" i="9"/>
  <c r="N193" i="9"/>
  <c r="O193" i="9"/>
  <c r="P193" i="9"/>
  <c r="Q193" i="9"/>
  <c r="R193" i="9"/>
  <c r="S193" i="9"/>
  <c r="T193" i="9"/>
  <c r="U193" i="9"/>
  <c r="V193" i="9"/>
  <c r="W193" i="9"/>
  <c r="X193" i="9"/>
  <c r="A194" i="9"/>
  <c r="B194" i="9"/>
  <c r="C194" i="9"/>
  <c r="D194" i="9"/>
  <c r="E194" i="9"/>
  <c r="F194" i="9"/>
  <c r="G194" i="9"/>
  <c r="H194" i="9"/>
  <c r="I194" i="9"/>
  <c r="J194" i="9"/>
  <c r="K194" i="9"/>
  <c r="L194" i="9"/>
  <c r="M194" i="9"/>
  <c r="N194" i="9"/>
  <c r="O194" i="9"/>
  <c r="P194" i="9"/>
  <c r="Q194" i="9"/>
  <c r="R194" i="9"/>
  <c r="S194" i="9"/>
  <c r="T194" i="9"/>
  <c r="U194" i="9"/>
  <c r="V194" i="9"/>
  <c r="W194" i="9"/>
  <c r="X194" i="9"/>
  <c r="A195" i="9"/>
  <c r="B195" i="9"/>
  <c r="C195" i="9"/>
  <c r="D195" i="9"/>
  <c r="E195" i="9"/>
  <c r="F195" i="9"/>
  <c r="G195" i="9"/>
  <c r="H195" i="9"/>
  <c r="I195" i="9"/>
  <c r="J195" i="9"/>
  <c r="K195" i="9"/>
  <c r="L195" i="9"/>
  <c r="M195" i="9"/>
  <c r="N195" i="9"/>
  <c r="O195" i="9"/>
  <c r="P195" i="9"/>
  <c r="Q195" i="9"/>
  <c r="R195" i="9"/>
  <c r="S195" i="9"/>
  <c r="T195" i="9"/>
  <c r="U195" i="9"/>
  <c r="V195" i="9"/>
  <c r="W195" i="9"/>
  <c r="X195" i="9"/>
  <c r="A196" i="9"/>
  <c r="B196" i="9"/>
  <c r="C196" i="9"/>
  <c r="D196" i="9"/>
  <c r="E196" i="9"/>
  <c r="F196" i="9"/>
  <c r="G196" i="9"/>
  <c r="H196" i="9"/>
  <c r="I196" i="9"/>
  <c r="J196" i="9"/>
  <c r="K196" i="9"/>
  <c r="L196" i="9"/>
  <c r="M196" i="9"/>
  <c r="N196" i="9"/>
  <c r="O196" i="9"/>
  <c r="P196" i="9"/>
  <c r="Q196" i="9"/>
  <c r="R196" i="9"/>
  <c r="S196" i="9"/>
  <c r="T196" i="9"/>
  <c r="U196" i="9"/>
  <c r="V196" i="9"/>
  <c r="W196" i="9"/>
  <c r="X196" i="9"/>
  <c r="A197" i="9"/>
  <c r="B197" i="9"/>
  <c r="C197" i="9"/>
  <c r="D197" i="9"/>
  <c r="E197" i="9"/>
  <c r="F197" i="9"/>
  <c r="G197" i="9"/>
  <c r="H197" i="9"/>
  <c r="I197" i="9"/>
  <c r="J197" i="9"/>
  <c r="K197" i="9"/>
  <c r="L197" i="9"/>
  <c r="M197" i="9"/>
  <c r="N197" i="9"/>
  <c r="O197" i="9"/>
  <c r="P197" i="9"/>
  <c r="Q197" i="9"/>
  <c r="R197" i="9"/>
  <c r="S197" i="9"/>
  <c r="T197" i="9"/>
  <c r="U197" i="9"/>
  <c r="V197" i="9"/>
  <c r="W197" i="9"/>
  <c r="X197" i="9"/>
  <c r="A198" i="9"/>
  <c r="B198" i="9"/>
  <c r="C198" i="9"/>
  <c r="D198" i="9"/>
  <c r="E198" i="9"/>
  <c r="F198" i="9"/>
  <c r="G198" i="9"/>
  <c r="H198" i="9"/>
  <c r="I198" i="9"/>
  <c r="J198" i="9"/>
  <c r="K198" i="9"/>
  <c r="L198" i="9"/>
  <c r="M198" i="9"/>
  <c r="N198" i="9"/>
  <c r="O198" i="9"/>
  <c r="P198" i="9"/>
  <c r="Q198" i="9"/>
  <c r="R198" i="9"/>
  <c r="S198" i="9"/>
  <c r="T198" i="9"/>
  <c r="U198" i="9"/>
  <c r="V198" i="9"/>
  <c r="W198" i="9"/>
  <c r="X198" i="9"/>
  <c r="A199" i="9"/>
  <c r="B199" i="9"/>
  <c r="C199" i="9"/>
  <c r="D199" i="9"/>
  <c r="E199" i="9"/>
  <c r="F199" i="9"/>
  <c r="G199" i="9"/>
  <c r="H199" i="9"/>
  <c r="I199" i="9"/>
  <c r="J199" i="9"/>
  <c r="K199" i="9"/>
  <c r="L199" i="9"/>
  <c r="M199" i="9"/>
  <c r="N199" i="9"/>
  <c r="O199" i="9"/>
  <c r="P199" i="9"/>
  <c r="Q199" i="9"/>
  <c r="R199" i="9"/>
  <c r="S199" i="9"/>
  <c r="T199" i="9"/>
  <c r="U199" i="9"/>
  <c r="V199" i="9"/>
  <c r="W199" i="9"/>
  <c r="X199" i="9"/>
  <c r="A200" i="9"/>
  <c r="B200" i="9"/>
  <c r="C200" i="9"/>
  <c r="D200" i="9"/>
  <c r="E200" i="9"/>
  <c r="F200" i="9"/>
  <c r="G200" i="9"/>
  <c r="H200" i="9"/>
  <c r="I200" i="9"/>
  <c r="J200" i="9"/>
  <c r="K200" i="9"/>
  <c r="L200" i="9"/>
  <c r="M200" i="9"/>
  <c r="N200" i="9"/>
  <c r="O200" i="9"/>
  <c r="P200" i="9"/>
  <c r="Q200" i="9"/>
  <c r="R200" i="9"/>
  <c r="S200" i="9"/>
  <c r="T200" i="9"/>
  <c r="U200" i="9"/>
  <c r="V200" i="9"/>
  <c r="W200" i="9"/>
  <c r="X200" i="9"/>
  <c r="A201" i="9"/>
  <c r="B201" i="9"/>
  <c r="C201" i="9"/>
  <c r="D201" i="9"/>
  <c r="E201" i="9"/>
  <c r="F201" i="9"/>
  <c r="G201" i="9"/>
  <c r="H201" i="9"/>
  <c r="I201" i="9"/>
  <c r="J201" i="9"/>
  <c r="K201" i="9"/>
  <c r="L201" i="9"/>
  <c r="M201" i="9"/>
  <c r="N201" i="9"/>
  <c r="O201" i="9"/>
  <c r="P201" i="9"/>
  <c r="Q201" i="9"/>
  <c r="R201" i="9"/>
  <c r="S201" i="9"/>
  <c r="T201" i="9"/>
  <c r="U201" i="9"/>
  <c r="V201" i="9"/>
  <c r="W201" i="9"/>
  <c r="X201" i="9"/>
  <c r="A202" i="9"/>
  <c r="B202" i="9"/>
  <c r="C202" i="9"/>
  <c r="D202" i="9"/>
  <c r="E202" i="9"/>
  <c r="F202" i="9"/>
  <c r="G202" i="9"/>
  <c r="H202" i="9"/>
  <c r="I202" i="9"/>
  <c r="J202" i="9"/>
  <c r="K202" i="9"/>
  <c r="L202" i="9"/>
  <c r="M202" i="9"/>
  <c r="N202" i="9"/>
  <c r="O202" i="9"/>
  <c r="P202" i="9"/>
  <c r="Q202" i="9"/>
  <c r="R202" i="9"/>
  <c r="S202" i="9"/>
  <c r="T202" i="9"/>
  <c r="U202" i="9"/>
  <c r="V202" i="9"/>
  <c r="W202" i="9"/>
  <c r="X202" i="9"/>
  <c r="A203" i="9"/>
  <c r="B203" i="9"/>
  <c r="C203" i="9"/>
  <c r="D203" i="9"/>
  <c r="E203" i="9"/>
  <c r="F203" i="9"/>
  <c r="G203" i="9"/>
  <c r="H203" i="9"/>
  <c r="I203" i="9"/>
  <c r="J203" i="9"/>
  <c r="K203" i="9"/>
  <c r="L203" i="9"/>
  <c r="M203" i="9"/>
  <c r="N203" i="9"/>
  <c r="O203" i="9"/>
  <c r="P203" i="9"/>
  <c r="Q203" i="9"/>
  <c r="R203" i="9"/>
  <c r="S203" i="9"/>
  <c r="T203" i="9"/>
  <c r="U203" i="9"/>
  <c r="V203" i="9"/>
  <c r="W203" i="9"/>
  <c r="X203" i="9"/>
  <c r="A204" i="9"/>
  <c r="B204" i="9"/>
  <c r="C204" i="9"/>
  <c r="D204" i="9"/>
  <c r="E204" i="9"/>
  <c r="F204" i="9"/>
  <c r="G204" i="9"/>
  <c r="H204" i="9"/>
  <c r="I204" i="9"/>
  <c r="J204" i="9"/>
  <c r="K204" i="9"/>
  <c r="L204" i="9"/>
  <c r="M204" i="9"/>
  <c r="N204" i="9"/>
  <c r="O204" i="9"/>
  <c r="P204" i="9"/>
  <c r="Q204" i="9"/>
  <c r="R204" i="9"/>
  <c r="S204" i="9"/>
  <c r="T204" i="9"/>
  <c r="U204" i="9"/>
  <c r="V204" i="9"/>
  <c r="W204" i="9"/>
  <c r="X204" i="9"/>
  <c r="A205" i="9"/>
  <c r="B205" i="9"/>
  <c r="C205" i="9"/>
  <c r="D205" i="9"/>
  <c r="E205" i="9"/>
  <c r="F205" i="9"/>
  <c r="G205" i="9"/>
  <c r="H205" i="9"/>
  <c r="I205" i="9"/>
  <c r="J205" i="9"/>
  <c r="K205" i="9"/>
  <c r="L205" i="9"/>
  <c r="M205" i="9"/>
  <c r="N205" i="9"/>
  <c r="O205" i="9"/>
  <c r="P205" i="9"/>
  <c r="Q205" i="9"/>
  <c r="R205" i="9"/>
  <c r="S205" i="9"/>
  <c r="T205" i="9"/>
  <c r="U205" i="9"/>
  <c r="V205" i="9"/>
  <c r="W205" i="9"/>
  <c r="X205" i="9"/>
  <c r="A206" i="9"/>
  <c r="B206" i="9"/>
  <c r="C206" i="9"/>
  <c r="D206" i="9"/>
  <c r="E206" i="9"/>
  <c r="F206" i="9"/>
  <c r="G206" i="9"/>
  <c r="H206" i="9"/>
  <c r="I206" i="9"/>
  <c r="J206" i="9"/>
  <c r="K206" i="9"/>
  <c r="L206" i="9"/>
  <c r="M206" i="9"/>
  <c r="N206" i="9"/>
  <c r="O206" i="9"/>
  <c r="P206" i="9"/>
  <c r="Q206" i="9"/>
  <c r="R206" i="9"/>
  <c r="S206" i="9"/>
  <c r="T206" i="9"/>
  <c r="U206" i="9"/>
  <c r="V206" i="9"/>
  <c r="W206" i="9"/>
  <c r="X206" i="9"/>
  <c r="A207" i="9"/>
  <c r="B207" i="9"/>
  <c r="C207" i="9"/>
  <c r="D207" i="9"/>
  <c r="E207" i="9"/>
  <c r="F207" i="9"/>
  <c r="G207" i="9"/>
  <c r="H207" i="9"/>
  <c r="I207" i="9"/>
  <c r="J207" i="9"/>
  <c r="K207" i="9"/>
  <c r="L207" i="9"/>
  <c r="M207" i="9"/>
  <c r="N207" i="9"/>
  <c r="O207" i="9"/>
  <c r="P207" i="9"/>
  <c r="Q207" i="9"/>
  <c r="R207" i="9"/>
  <c r="S207" i="9"/>
  <c r="T207" i="9"/>
  <c r="U207" i="9"/>
  <c r="V207" i="9"/>
  <c r="W207" i="9"/>
  <c r="X207" i="9"/>
  <c r="A208" i="9"/>
  <c r="B208" i="9"/>
  <c r="C208" i="9"/>
  <c r="D208" i="9"/>
  <c r="E208" i="9"/>
  <c r="F208" i="9"/>
  <c r="G208" i="9"/>
  <c r="H208" i="9"/>
  <c r="I208" i="9"/>
  <c r="J208" i="9"/>
  <c r="K208" i="9"/>
  <c r="L208" i="9"/>
  <c r="M208" i="9"/>
  <c r="N208" i="9"/>
  <c r="O208" i="9"/>
  <c r="P208" i="9"/>
  <c r="Q208" i="9"/>
  <c r="R208" i="9"/>
  <c r="S208" i="9"/>
  <c r="T208" i="9"/>
  <c r="U208" i="9"/>
  <c r="V208" i="9"/>
  <c r="W208" i="9"/>
  <c r="X208" i="9"/>
  <c r="A209" i="9"/>
  <c r="B209" i="9"/>
  <c r="C209" i="9"/>
  <c r="D209" i="9"/>
  <c r="E209" i="9"/>
  <c r="F209" i="9"/>
  <c r="G209" i="9"/>
  <c r="H209" i="9"/>
  <c r="I209" i="9"/>
  <c r="J209" i="9"/>
  <c r="K209" i="9"/>
  <c r="L209" i="9"/>
  <c r="M209" i="9"/>
  <c r="N209" i="9"/>
  <c r="O209" i="9"/>
  <c r="P209" i="9"/>
  <c r="Q209" i="9"/>
  <c r="R209" i="9"/>
  <c r="S209" i="9"/>
  <c r="T209" i="9"/>
  <c r="U209" i="9"/>
  <c r="V209" i="9"/>
  <c r="W209" i="9"/>
  <c r="X209" i="9"/>
  <c r="A210" i="9"/>
  <c r="B210" i="9"/>
  <c r="C210" i="9"/>
  <c r="D210" i="9"/>
  <c r="E210" i="9"/>
  <c r="F210" i="9"/>
  <c r="G210" i="9"/>
  <c r="H210" i="9"/>
  <c r="I210" i="9"/>
  <c r="J210" i="9"/>
  <c r="K210" i="9"/>
  <c r="L210" i="9"/>
  <c r="M210" i="9"/>
  <c r="N210" i="9"/>
  <c r="O210" i="9"/>
  <c r="P210" i="9"/>
  <c r="Q210" i="9"/>
  <c r="R210" i="9"/>
  <c r="S210" i="9"/>
  <c r="T210" i="9"/>
  <c r="U210" i="9"/>
  <c r="V210" i="9"/>
  <c r="W210" i="9"/>
  <c r="X210" i="9"/>
  <c r="A211" i="9"/>
  <c r="B211" i="9"/>
  <c r="C211" i="9"/>
  <c r="D211" i="9"/>
  <c r="E211" i="9"/>
  <c r="F211" i="9"/>
  <c r="G211" i="9"/>
  <c r="H211" i="9"/>
  <c r="I211" i="9"/>
  <c r="J211" i="9"/>
  <c r="K211" i="9"/>
  <c r="L211" i="9"/>
  <c r="M211" i="9"/>
  <c r="N211" i="9"/>
  <c r="O211" i="9"/>
  <c r="P211" i="9"/>
  <c r="Q211" i="9"/>
  <c r="R211" i="9"/>
  <c r="S211" i="9"/>
  <c r="T211" i="9"/>
  <c r="U211" i="9"/>
  <c r="V211" i="9"/>
  <c r="W211" i="9"/>
  <c r="X211" i="9"/>
  <c r="A212" i="9"/>
  <c r="B212" i="9"/>
  <c r="C212" i="9"/>
  <c r="D212" i="9"/>
  <c r="E212" i="9"/>
  <c r="F212" i="9"/>
  <c r="G212" i="9"/>
  <c r="H212" i="9"/>
  <c r="I212" i="9"/>
  <c r="J212" i="9"/>
  <c r="K212" i="9"/>
  <c r="L212" i="9"/>
  <c r="M212" i="9"/>
  <c r="N212" i="9"/>
  <c r="O212" i="9"/>
  <c r="P212" i="9"/>
  <c r="Q212" i="9"/>
  <c r="R212" i="9"/>
  <c r="S212" i="9"/>
  <c r="T212" i="9"/>
  <c r="U212" i="9"/>
  <c r="V212" i="9"/>
  <c r="W212" i="9"/>
  <c r="X212" i="9"/>
  <c r="A213" i="9"/>
  <c r="B213" i="9"/>
  <c r="C213" i="9"/>
  <c r="D213" i="9"/>
  <c r="E213" i="9"/>
  <c r="F213" i="9"/>
  <c r="G213" i="9"/>
  <c r="H213" i="9"/>
  <c r="I213" i="9"/>
  <c r="J213" i="9"/>
  <c r="K213" i="9"/>
  <c r="L213" i="9"/>
  <c r="M213" i="9"/>
  <c r="N213" i="9"/>
  <c r="O213" i="9"/>
  <c r="P213" i="9"/>
  <c r="Q213" i="9"/>
  <c r="R213" i="9"/>
  <c r="S213" i="9"/>
  <c r="T213" i="9"/>
  <c r="U213" i="9"/>
  <c r="V213" i="9"/>
  <c r="W213" i="9"/>
  <c r="X213" i="9"/>
  <c r="A214" i="9"/>
  <c r="B214" i="9"/>
  <c r="C214" i="9"/>
  <c r="D214" i="9"/>
  <c r="E214" i="9"/>
  <c r="F214" i="9"/>
  <c r="G214" i="9"/>
  <c r="H214" i="9"/>
  <c r="I214" i="9"/>
  <c r="J214" i="9"/>
  <c r="K214" i="9"/>
  <c r="L214" i="9"/>
  <c r="M214" i="9"/>
  <c r="N214" i="9"/>
  <c r="O214" i="9"/>
  <c r="P214" i="9"/>
  <c r="Q214" i="9"/>
  <c r="R214" i="9"/>
  <c r="S214" i="9"/>
  <c r="T214" i="9"/>
  <c r="U214" i="9"/>
  <c r="V214" i="9"/>
  <c r="W214" i="9"/>
  <c r="X214" i="9"/>
  <c r="A215" i="9"/>
  <c r="B215" i="9"/>
  <c r="C215" i="9"/>
  <c r="D215" i="9"/>
  <c r="E215" i="9"/>
  <c r="F215" i="9"/>
  <c r="G215" i="9"/>
  <c r="H215" i="9"/>
  <c r="I215" i="9"/>
  <c r="J215" i="9"/>
  <c r="K215" i="9"/>
  <c r="L215" i="9"/>
  <c r="M215" i="9"/>
  <c r="N215" i="9"/>
  <c r="O215" i="9"/>
  <c r="P215" i="9"/>
  <c r="Q215" i="9"/>
  <c r="R215" i="9"/>
  <c r="S215" i="9"/>
  <c r="T215" i="9"/>
  <c r="U215" i="9"/>
  <c r="V215" i="9"/>
  <c r="W215" i="9"/>
  <c r="X215" i="9"/>
  <c r="A216" i="9"/>
  <c r="B216" i="9"/>
  <c r="C216" i="9"/>
  <c r="D216" i="9"/>
  <c r="E216" i="9"/>
  <c r="F216" i="9"/>
  <c r="G216" i="9"/>
  <c r="H216" i="9"/>
  <c r="I216" i="9"/>
  <c r="J216" i="9"/>
  <c r="K216" i="9"/>
  <c r="L216" i="9"/>
  <c r="M216" i="9"/>
  <c r="N216" i="9"/>
  <c r="O216" i="9"/>
  <c r="P216" i="9"/>
  <c r="Q216" i="9"/>
  <c r="R216" i="9"/>
  <c r="S216" i="9"/>
  <c r="T216" i="9"/>
  <c r="U216" i="9"/>
  <c r="V216" i="9"/>
  <c r="W216" i="9"/>
  <c r="X216" i="9"/>
  <c r="A217" i="9"/>
  <c r="B217" i="9"/>
  <c r="C217" i="9"/>
  <c r="D217" i="9"/>
  <c r="E217" i="9"/>
  <c r="F217" i="9"/>
  <c r="G217" i="9"/>
  <c r="H217" i="9"/>
  <c r="I217" i="9"/>
  <c r="J217" i="9"/>
  <c r="K217" i="9"/>
  <c r="L217" i="9"/>
  <c r="M217" i="9"/>
  <c r="N217" i="9"/>
  <c r="O217" i="9"/>
  <c r="P217" i="9"/>
  <c r="Q217" i="9"/>
  <c r="R217" i="9"/>
  <c r="S217" i="9"/>
  <c r="T217" i="9"/>
  <c r="U217" i="9"/>
  <c r="V217" i="9"/>
  <c r="W217" i="9"/>
  <c r="X217" i="9"/>
  <c r="A218" i="9"/>
  <c r="B218" i="9"/>
  <c r="C218" i="9"/>
  <c r="D218" i="9"/>
  <c r="E218" i="9"/>
  <c r="F218" i="9"/>
  <c r="G218" i="9"/>
  <c r="H218" i="9"/>
  <c r="I218" i="9"/>
  <c r="J218" i="9"/>
  <c r="K218" i="9"/>
  <c r="L218" i="9"/>
  <c r="M218" i="9"/>
  <c r="N218" i="9"/>
  <c r="O218" i="9"/>
  <c r="P218" i="9"/>
  <c r="Q218" i="9"/>
  <c r="R218" i="9"/>
  <c r="S218" i="9"/>
  <c r="T218" i="9"/>
  <c r="U218" i="9"/>
  <c r="V218" i="9"/>
  <c r="W218" i="9"/>
  <c r="X218" i="9"/>
  <c r="A219" i="9"/>
  <c r="B219" i="9"/>
  <c r="C219" i="9"/>
  <c r="D219" i="9"/>
  <c r="E219" i="9"/>
  <c r="F219" i="9"/>
  <c r="G219" i="9"/>
  <c r="H219" i="9"/>
  <c r="I219" i="9"/>
  <c r="J219" i="9"/>
  <c r="K219" i="9"/>
  <c r="L219" i="9"/>
  <c r="M219" i="9"/>
  <c r="N219" i="9"/>
  <c r="O219" i="9"/>
  <c r="P219" i="9"/>
  <c r="Q219" i="9"/>
  <c r="R219" i="9"/>
  <c r="S219" i="9"/>
  <c r="T219" i="9"/>
  <c r="U219" i="9"/>
  <c r="V219" i="9"/>
  <c r="W219" i="9"/>
  <c r="X219" i="9"/>
  <c r="A220" i="9"/>
  <c r="B220" i="9"/>
  <c r="C220" i="9"/>
  <c r="D220" i="9"/>
  <c r="E220" i="9"/>
  <c r="F220" i="9"/>
  <c r="G220" i="9"/>
  <c r="H220" i="9"/>
  <c r="I220" i="9"/>
  <c r="J220" i="9"/>
  <c r="K220" i="9"/>
  <c r="L220" i="9"/>
  <c r="M220" i="9"/>
  <c r="N220" i="9"/>
  <c r="O220" i="9"/>
  <c r="P220" i="9"/>
  <c r="Q220" i="9"/>
  <c r="R220" i="9"/>
  <c r="S220" i="9"/>
  <c r="T220" i="9"/>
  <c r="U220" i="9"/>
  <c r="V220" i="9"/>
  <c r="W220" i="9"/>
  <c r="X220" i="9"/>
  <c r="A221" i="9"/>
  <c r="B221" i="9"/>
  <c r="C221" i="9"/>
  <c r="D221" i="9"/>
  <c r="E221" i="9"/>
  <c r="F221" i="9"/>
  <c r="G221" i="9"/>
  <c r="H221" i="9"/>
  <c r="I221" i="9"/>
  <c r="J221" i="9"/>
  <c r="K221" i="9"/>
  <c r="L221" i="9"/>
  <c r="M221" i="9"/>
  <c r="N221" i="9"/>
  <c r="O221" i="9"/>
  <c r="P221" i="9"/>
  <c r="Q221" i="9"/>
  <c r="R221" i="9"/>
  <c r="S221" i="9"/>
  <c r="T221" i="9"/>
  <c r="U221" i="9"/>
  <c r="V221" i="9"/>
  <c r="W221" i="9"/>
  <c r="X221" i="9"/>
  <c r="A222" i="9"/>
  <c r="B222" i="9"/>
  <c r="C222" i="9"/>
  <c r="D222" i="9"/>
  <c r="E222" i="9"/>
  <c r="F222" i="9"/>
  <c r="G222" i="9"/>
  <c r="H222" i="9"/>
  <c r="I222" i="9"/>
  <c r="J222" i="9"/>
  <c r="K222" i="9"/>
  <c r="L222" i="9"/>
  <c r="M222" i="9"/>
  <c r="N222" i="9"/>
  <c r="O222" i="9"/>
  <c r="P222" i="9"/>
  <c r="Q222" i="9"/>
  <c r="R222" i="9"/>
  <c r="S222" i="9"/>
  <c r="T222" i="9"/>
  <c r="U222" i="9"/>
  <c r="V222" i="9"/>
  <c r="W222" i="9"/>
  <c r="X222" i="9"/>
  <c r="A223" i="9"/>
  <c r="B223" i="9"/>
  <c r="C223" i="9"/>
  <c r="D223" i="9"/>
  <c r="E223" i="9"/>
  <c r="F223" i="9"/>
  <c r="G223" i="9"/>
  <c r="H223" i="9"/>
  <c r="I223" i="9"/>
  <c r="J223" i="9"/>
  <c r="K223" i="9"/>
  <c r="L223" i="9"/>
  <c r="M223" i="9"/>
  <c r="N223" i="9"/>
  <c r="O223" i="9"/>
  <c r="P223" i="9"/>
  <c r="Q223" i="9"/>
  <c r="R223" i="9"/>
  <c r="S223" i="9"/>
  <c r="T223" i="9"/>
  <c r="U223" i="9"/>
  <c r="V223" i="9"/>
  <c r="W223" i="9"/>
  <c r="X223" i="9"/>
  <c r="A224" i="9"/>
  <c r="B224" i="9"/>
  <c r="C224" i="9"/>
  <c r="D224" i="9"/>
  <c r="E224" i="9"/>
  <c r="F224" i="9"/>
  <c r="G224" i="9"/>
  <c r="H224" i="9"/>
  <c r="I224" i="9"/>
  <c r="J224" i="9"/>
  <c r="K224" i="9"/>
  <c r="L224" i="9"/>
  <c r="M224" i="9"/>
  <c r="N224" i="9"/>
  <c r="O224" i="9"/>
  <c r="P224" i="9"/>
  <c r="Q224" i="9"/>
  <c r="R224" i="9"/>
  <c r="S224" i="9"/>
  <c r="T224" i="9"/>
  <c r="U224" i="9"/>
  <c r="V224" i="9"/>
  <c r="W224" i="9"/>
  <c r="X224" i="9"/>
  <c r="A225" i="9"/>
  <c r="B225" i="9"/>
  <c r="C225" i="9"/>
  <c r="D225" i="9"/>
  <c r="E225" i="9"/>
  <c r="F225" i="9"/>
  <c r="G225" i="9"/>
  <c r="H225" i="9"/>
  <c r="I225" i="9"/>
  <c r="J225" i="9"/>
  <c r="K225" i="9"/>
  <c r="L225" i="9"/>
  <c r="M225" i="9"/>
  <c r="N225" i="9"/>
  <c r="O225" i="9"/>
  <c r="P225" i="9"/>
  <c r="Q225" i="9"/>
  <c r="R225" i="9"/>
  <c r="S225" i="9"/>
  <c r="T225" i="9"/>
  <c r="U225" i="9"/>
  <c r="V225" i="9"/>
  <c r="W225" i="9"/>
  <c r="X225" i="9"/>
  <c r="A226" i="9"/>
  <c r="B226" i="9"/>
  <c r="C226" i="9"/>
  <c r="D226" i="9"/>
  <c r="E226" i="9"/>
  <c r="F226" i="9"/>
  <c r="G226" i="9"/>
  <c r="H226" i="9"/>
  <c r="I226" i="9"/>
  <c r="J226" i="9"/>
  <c r="K226" i="9"/>
  <c r="L226" i="9"/>
  <c r="M226" i="9"/>
  <c r="N226" i="9"/>
  <c r="O226" i="9"/>
  <c r="P226" i="9"/>
  <c r="Q226" i="9"/>
  <c r="R226" i="9"/>
  <c r="S226" i="9"/>
  <c r="T226" i="9"/>
  <c r="U226" i="9"/>
  <c r="V226" i="9"/>
  <c r="W226" i="9"/>
  <c r="X226" i="9"/>
  <c r="A227" i="9"/>
  <c r="B227" i="9"/>
  <c r="C227" i="9"/>
  <c r="D227" i="9"/>
  <c r="E227" i="9"/>
  <c r="F227" i="9"/>
  <c r="G227" i="9"/>
  <c r="H227" i="9"/>
  <c r="I227" i="9"/>
  <c r="J227" i="9"/>
  <c r="K227" i="9"/>
  <c r="L227" i="9"/>
  <c r="M227" i="9"/>
  <c r="N227" i="9"/>
  <c r="O227" i="9"/>
  <c r="P227" i="9"/>
  <c r="Q227" i="9"/>
  <c r="R227" i="9"/>
  <c r="S227" i="9"/>
  <c r="T227" i="9"/>
  <c r="U227" i="9"/>
  <c r="V227" i="9"/>
  <c r="W227" i="9"/>
  <c r="X227" i="9"/>
  <c r="A228" i="9"/>
  <c r="B228" i="9"/>
  <c r="C228" i="9"/>
  <c r="D228" i="9"/>
  <c r="E228" i="9"/>
  <c r="F228" i="9"/>
  <c r="G228" i="9"/>
  <c r="H228" i="9"/>
  <c r="I228" i="9"/>
  <c r="J228" i="9"/>
  <c r="K228" i="9"/>
  <c r="L228" i="9"/>
  <c r="M228" i="9"/>
  <c r="N228" i="9"/>
  <c r="O228" i="9"/>
  <c r="P228" i="9"/>
  <c r="Q228" i="9"/>
  <c r="R228" i="9"/>
  <c r="S228" i="9"/>
  <c r="T228" i="9"/>
  <c r="U228" i="9"/>
  <c r="V228" i="9"/>
  <c r="W228" i="9"/>
  <c r="X228" i="9"/>
  <c r="A229" i="9"/>
  <c r="B229" i="9"/>
  <c r="C229" i="9"/>
  <c r="D229" i="9"/>
  <c r="E229" i="9"/>
  <c r="F229" i="9"/>
  <c r="G229" i="9"/>
  <c r="H229" i="9"/>
  <c r="I229" i="9"/>
  <c r="J229" i="9"/>
  <c r="K229" i="9"/>
  <c r="L229" i="9"/>
  <c r="M229" i="9"/>
  <c r="N229" i="9"/>
  <c r="O229" i="9"/>
  <c r="P229" i="9"/>
  <c r="Q229" i="9"/>
  <c r="R229" i="9"/>
  <c r="S229" i="9"/>
  <c r="T229" i="9"/>
  <c r="U229" i="9"/>
  <c r="V229" i="9"/>
  <c r="W229" i="9"/>
  <c r="X229" i="9"/>
  <c r="A230" i="9"/>
  <c r="B230" i="9"/>
  <c r="C230" i="9"/>
  <c r="D230" i="9"/>
  <c r="E230" i="9"/>
  <c r="F230" i="9"/>
  <c r="G230" i="9"/>
  <c r="H230" i="9"/>
  <c r="I230" i="9"/>
  <c r="J230" i="9"/>
  <c r="K230" i="9"/>
  <c r="L230" i="9"/>
  <c r="M230" i="9"/>
  <c r="N230" i="9"/>
  <c r="O230" i="9"/>
  <c r="P230" i="9"/>
  <c r="Q230" i="9"/>
  <c r="R230" i="9"/>
  <c r="S230" i="9"/>
  <c r="T230" i="9"/>
  <c r="U230" i="9"/>
  <c r="V230" i="9"/>
  <c r="W230" i="9"/>
  <c r="X230" i="9"/>
  <c r="A231" i="9"/>
  <c r="B231" i="9"/>
  <c r="C231" i="9"/>
  <c r="D231" i="9"/>
  <c r="E231" i="9"/>
  <c r="F231" i="9"/>
  <c r="G231" i="9"/>
  <c r="H231" i="9"/>
  <c r="I231" i="9"/>
  <c r="J231" i="9"/>
  <c r="K231" i="9"/>
  <c r="L231" i="9"/>
  <c r="M231" i="9"/>
  <c r="N231" i="9"/>
  <c r="O231" i="9"/>
  <c r="P231" i="9"/>
  <c r="Q231" i="9"/>
  <c r="R231" i="9"/>
  <c r="S231" i="9"/>
  <c r="T231" i="9"/>
  <c r="U231" i="9"/>
  <c r="V231" i="9"/>
  <c r="W231" i="9"/>
  <c r="X231" i="9"/>
  <c r="A232" i="9"/>
  <c r="B232" i="9"/>
  <c r="C232" i="9"/>
  <c r="D232" i="9"/>
  <c r="E232" i="9"/>
  <c r="F232" i="9"/>
  <c r="G232" i="9"/>
  <c r="H232" i="9"/>
  <c r="I232" i="9"/>
  <c r="J232" i="9"/>
  <c r="K232" i="9"/>
  <c r="L232" i="9"/>
  <c r="M232" i="9"/>
  <c r="N232" i="9"/>
  <c r="O232" i="9"/>
  <c r="P232" i="9"/>
  <c r="Q232" i="9"/>
  <c r="R232" i="9"/>
  <c r="S232" i="9"/>
  <c r="T232" i="9"/>
  <c r="U232" i="9"/>
  <c r="V232" i="9"/>
  <c r="W232" i="9"/>
  <c r="X232" i="9"/>
  <c r="A233" i="9"/>
  <c r="B233" i="9"/>
  <c r="C233" i="9"/>
  <c r="D233" i="9"/>
  <c r="E233" i="9"/>
  <c r="F233" i="9"/>
  <c r="G233" i="9"/>
  <c r="H233" i="9"/>
  <c r="I233" i="9"/>
  <c r="J233" i="9"/>
  <c r="K233" i="9"/>
  <c r="L233" i="9"/>
  <c r="M233" i="9"/>
  <c r="N233" i="9"/>
  <c r="O233" i="9"/>
  <c r="P233" i="9"/>
  <c r="Q233" i="9"/>
  <c r="R233" i="9"/>
  <c r="S233" i="9"/>
  <c r="T233" i="9"/>
  <c r="U233" i="9"/>
  <c r="V233" i="9"/>
  <c r="W233" i="9"/>
  <c r="X233" i="9"/>
  <c r="A234" i="9"/>
  <c r="B234" i="9"/>
  <c r="C234" i="9"/>
  <c r="D234" i="9"/>
  <c r="E234" i="9"/>
  <c r="F234" i="9"/>
  <c r="G234" i="9"/>
  <c r="H234" i="9"/>
  <c r="I234" i="9"/>
  <c r="J234" i="9"/>
  <c r="K234" i="9"/>
  <c r="L234" i="9"/>
  <c r="M234" i="9"/>
  <c r="N234" i="9"/>
  <c r="O234" i="9"/>
  <c r="P234" i="9"/>
  <c r="Q234" i="9"/>
  <c r="R234" i="9"/>
  <c r="S234" i="9"/>
  <c r="T234" i="9"/>
  <c r="U234" i="9"/>
  <c r="V234" i="9"/>
  <c r="W234" i="9"/>
  <c r="X234" i="9"/>
  <c r="A235" i="9"/>
  <c r="B235" i="9"/>
  <c r="C235" i="9"/>
  <c r="D235" i="9"/>
  <c r="E235" i="9"/>
  <c r="F235" i="9"/>
  <c r="G235" i="9"/>
  <c r="H235" i="9"/>
  <c r="I235" i="9"/>
  <c r="J235" i="9"/>
  <c r="K235" i="9"/>
  <c r="L235" i="9"/>
  <c r="M235" i="9"/>
  <c r="N235" i="9"/>
  <c r="O235" i="9"/>
  <c r="P235" i="9"/>
  <c r="Q235" i="9"/>
  <c r="R235" i="9"/>
  <c r="S235" i="9"/>
  <c r="T235" i="9"/>
  <c r="U235" i="9"/>
  <c r="V235" i="9"/>
  <c r="W235" i="9"/>
  <c r="X235" i="9"/>
  <c r="A236" i="9"/>
  <c r="B236" i="9"/>
  <c r="C236" i="9"/>
  <c r="D236" i="9"/>
  <c r="E236" i="9"/>
  <c r="F236" i="9"/>
  <c r="G236" i="9"/>
  <c r="H236" i="9"/>
  <c r="I236" i="9"/>
  <c r="J236" i="9"/>
  <c r="K236" i="9"/>
  <c r="L236" i="9"/>
  <c r="M236" i="9"/>
  <c r="N236" i="9"/>
  <c r="O236" i="9"/>
  <c r="P236" i="9"/>
  <c r="Q236" i="9"/>
  <c r="R236" i="9"/>
  <c r="S236" i="9"/>
  <c r="T236" i="9"/>
  <c r="U236" i="9"/>
  <c r="V236" i="9"/>
  <c r="W236" i="9"/>
  <c r="X236" i="9"/>
  <c r="A237" i="9"/>
  <c r="B237" i="9"/>
  <c r="C237" i="9"/>
  <c r="D237" i="9"/>
  <c r="E237" i="9"/>
  <c r="F237" i="9"/>
  <c r="G237" i="9"/>
  <c r="H237" i="9"/>
  <c r="I237" i="9"/>
  <c r="J237" i="9"/>
  <c r="K237" i="9"/>
  <c r="L237" i="9"/>
  <c r="M237" i="9"/>
  <c r="N237" i="9"/>
  <c r="O237" i="9"/>
  <c r="P237" i="9"/>
  <c r="Q237" i="9"/>
  <c r="R237" i="9"/>
  <c r="S237" i="9"/>
  <c r="T237" i="9"/>
  <c r="U237" i="9"/>
  <c r="V237" i="9"/>
  <c r="W237" i="9"/>
  <c r="X237" i="9"/>
  <c r="A238" i="9"/>
  <c r="B238" i="9"/>
  <c r="C238" i="9"/>
  <c r="D238" i="9"/>
  <c r="E238" i="9"/>
  <c r="F238" i="9"/>
  <c r="G238" i="9"/>
  <c r="H238" i="9"/>
  <c r="I238" i="9"/>
  <c r="J238" i="9"/>
  <c r="K238" i="9"/>
  <c r="L238" i="9"/>
  <c r="M238" i="9"/>
  <c r="N238" i="9"/>
  <c r="O238" i="9"/>
  <c r="P238" i="9"/>
  <c r="Q238" i="9"/>
  <c r="R238" i="9"/>
  <c r="S238" i="9"/>
  <c r="T238" i="9"/>
  <c r="U238" i="9"/>
  <c r="V238" i="9"/>
  <c r="W238" i="9"/>
  <c r="X238" i="9"/>
  <c r="A239" i="9"/>
  <c r="B239" i="9"/>
  <c r="C239" i="9"/>
  <c r="D239" i="9"/>
  <c r="E239" i="9"/>
  <c r="F239" i="9"/>
  <c r="G239" i="9"/>
  <c r="H239" i="9"/>
  <c r="I239" i="9"/>
  <c r="J239" i="9"/>
  <c r="K239" i="9"/>
  <c r="L239" i="9"/>
  <c r="M239" i="9"/>
  <c r="N239" i="9"/>
  <c r="O239" i="9"/>
  <c r="P239" i="9"/>
  <c r="Q239" i="9"/>
  <c r="R239" i="9"/>
  <c r="S239" i="9"/>
  <c r="T239" i="9"/>
  <c r="U239" i="9"/>
  <c r="V239" i="9"/>
  <c r="W239" i="9"/>
  <c r="X239" i="9"/>
  <c r="A240" i="9"/>
  <c r="B240" i="9"/>
  <c r="C240" i="9"/>
  <c r="D240" i="9"/>
  <c r="E240" i="9"/>
  <c r="F240" i="9"/>
  <c r="G240" i="9"/>
  <c r="H240" i="9"/>
  <c r="I240" i="9"/>
  <c r="J240" i="9"/>
  <c r="K240" i="9"/>
  <c r="L240" i="9"/>
  <c r="M240" i="9"/>
  <c r="N240" i="9"/>
  <c r="O240" i="9"/>
  <c r="P240" i="9"/>
  <c r="Q240" i="9"/>
  <c r="R240" i="9"/>
  <c r="S240" i="9"/>
  <c r="T240" i="9"/>
  <c r="U240" i="9"/>
  <c r="V240" i="9"/>
  <c r="W240" i="9"/>
  <c r="X240" i="9"/>
  <c r="A241" i="9"/>
  <c r="B241" i="9"/>
  <c r="C241" i="9"/>
  <c r="D241" i="9"/>
  <c r="E241" i="9"/>
  <c r="F241" i="9"/>
  <c r="G241" i="9"/>
  <c r="H241" i="9"/>
  <c r="I241" i="9"/>
  <c r="J241" i="9"/>
  <c r="K241" i="9"/>
  <c r="L241" i="9"/>
  <c r="M241" i="9"/>
  <c r="N241" i="9"/>
  <c r="O241" i="9"/>
  <c r="P241" i="9"/>
  <c r="Q241" i="9"/>
  <c r="R241" i="9"/>
  <c r="S241" i="9"/>
  <c r="T241" i="9"/>
  <c r="U241" i="9"/>
  <c r="V241" i="9"/>
  <c r="W241" i="9"/>
  <c r="X241" i="9"/>
  <c r="A242" i="9"/>
  <c r="B242" i="9"/>
  <c r="C242" i="9"/>
  <c r="D242" i="9"/>
  <c r="E242" i="9"/>
  <c r="F242" i="9"/>
  <c r="G242" i="9"/>
  <c r="H242" i="9"/>
  <c r="I242" i="9"/>
  <c r="J242" i="9"/>
  <c r="K242" i="9"/>
  <c r="L242" i="9"/>
  <c r="M242" i="9"/>
  <c r="N242" i="9"/>
  <c r="O242" i="9"/>
  <c r="P242" i="9"/>
  <c r="Q242" i="9"/>
  <c r="R242" i="9"/>
  <c r="S242" i="9"/>
  <c r="T242" i="9"/>
  <c r="U242" i="9"/>
  <c r="V242" i="9"/>
  <c r="W242" i="9"/>
  <c r="X242" i="9"/>
  <c r="A243" i="9"/>
  <c r="B243" i="9"/>
  <c r="C243" i="9"/>
  <c r="D243" i="9"/>
  <c r="E243" i="9"/>
  <c r="F243" i="9"/>
  <c r="G243" i="9"/>
  <c r="H243" i="9"/>
  <c r="I243" i="9"/>
  <c r="J243" i="9"/>
  <c r="K243" i="9"/>
  <c r="L243" i="9"/>
  <c r="M243" i="9"/>
  <c r="N243" i="9"/>
  <c r="O243" i="9"/>
  <c r="P243" i="9"/>
  <c r="Q243" i="9"/>
  <c r="R243" i="9"/>
  <c r="S243" i="9"/>
  <c r="T243" i="9"/>
  <c r="U243" i="9"/>
  <c r="V243" i="9"/>
  <c r="W243" i="9"/>
  <c r="X243" i="9"/>
  <c r="A244" i="9"/>
  <c r="B244" i="9"/>
  <c r="C244" i="9"/>
  <c r="D244" i="9"/>
  <c r="E244" i="9"/>
  <c r="F244" i="9"/>
  <c r="G244" i="9"/>
  <c r="H244" i="9"/>
  <c r="I244" i="9"/>
  <c r="J244" i="9"/>
  <c r="K244" i="9"/>
  <c r="L244" i="9"/>
  <c r="M244" i="9"/>
  <c r="N244" i="9"/>
  <c r="O244" i="9"/>
  <c r="P244" i="9"/>
  <c r="Q244" i="9"/>
  <c r="R244" i="9"/>
  <c r="S244" i="9"/>
  <c r="T244" i="9"/>
  <c r="U244" i="9"/>
  <c r="V244" i="9"/>
  <c r="W244" i="9"/>
  <c r="X244" i="9"/>
  <c r="A245" i="9"/>
  <c r="B245" i="9"/>
  <c r="C245" i="9"/>
  <c r="D245" i="9"/>
  <c r="E245" i="9"/>
  <c r="F245" i="9"/>
  <c r="G245" i="9"/>
  <c r="H245" i="9"/>
  <c r="I245" i="9"/>
  <c r="J245" i="9"/>
  <c r="K245" i="9"/>
  <c r="L245" i="9"/>
  <c r="M245" i="9"/>
  <c r="N245" i="9"/>
  <c r="O245" i="9"/>
  <c r="P245" i="9"/>
  <c r="Q245" i="9"/>
  <c r="R245" i="9"/>
  <c r="S245" i="9"/>
  <c r="T245" i="9"/>
  <c r="U245" i="9"/>
  <c r="V245" i="9"/>
  <c r="W245" i="9"/>
  <c r="X245" i="9"/>
  <c r="A246" i="9"/>
  <c r="B246" i="9"/>
  <c r="C246" i="9"/>
  <c r="D246" i="9"/>
  <c r="E246" i="9"/>
  <c r="F246" i="9"/>
  <c r="G246" i="9"/>
  <c r="H246" i="9"/>
  <c r="I246" i="9"/>
  <c r="J246" i="9"/>
  <c r="K246" i="9"/>
  <c r="L246" i="9"/>
  <c r="M246" i="9"/>
  <c r="N246" i="9"/>
  <c r="O246" i="9"/>
  <c r="P246" i="9"/>
  <c r="Q246" i="9"/>
  <c r="R246" i="9"/>
  <c r="S246" i="9"/>
  <c r="T246" i="9"/>
  <c r="U246" i="9"/>
  <c r="V246" i="9"/>
  <c r="W246" i="9"/>
  <c r="X246" i="9"/>
  <c r="A247" i="9"/>
  <c r="B247" i="9"/>
  <c r="C247" i="9"/>
  <c r="D247" i="9"/>
  <c r="E247" i="9"/>
  <c r="F247" i="9"/>
  <c r="G247" i="9"/>
  <c r="H247" i="9"/>
  <c r="I247" i="9"/>
  <c r="J247" i="9"/>
  <c r="K247" i="9"/>
  <c r="L247" i="9"/>
  <c r="M247" i="9"/>
  <c r="N247" i="9"/>
  <c r="O247" i="9"/>
  <c r="P247" i="9"/>
  <c r="Q247" i="9"/>
  <c r="R247" i="9"/>
  <c r="S247" i="9"/>
  <c r="T247" i="9"/>
  <c r="U247" i="9"/>
  <c r="V247" i="9"/>
  <c r="W247" i="9"/>
  <c r="X247" i="9"/>
  <c r="A248" i="9"/>
  <c r="B248" i="9"/>
  <c r="C248" i="9"/>
  <c r="D248" i="9"/>
  <c r="E248" i="9"/>
  <c r="F248" i="9"/>
  <c r="G248" i="9"/>
  <c r="H248" i="9"/>
  <c r="I248" i="9"/>
  <c r="J248" i="9"/>
  <c r="K248" i="9"/>
  <c r="L248" i="9"/>
  <c r="M248" i="9"/>
  <c r="N248" i="9"/>
  <c r="O248" i="9"/>
  <c r="P248" i="9"/>
  <c r="Q248" i="9"/>
  <c r="R248" i="9"/>
  <c r="S248" i="9"/>
  <c r="T248" i="9"/>
  <c r="U248" i="9"/>
  <c r="V248" i="9"/>
  <c r="W248" i="9"/>
  <c r="X248" i="9"/>
  <c r="A249" i="9"/>
  <c r="B249" i="9"/>
  <c r="C249" i="9"/>
  <c r="D249" i="9"/>
  <c r="E249" i="9"/>
  <c r="F249" i="9"/>
  <c r="G249" i="9"/>
  <c r="H249" i="9"/>
  <c r="I249" i="9"/>
  <c r="J249" i="9"/>
  <c r="K249" i="9"/>
  <c r="L249" i="9"/>
  <c r="M249" i="9"/>
  <c r="N249" i="9"/>
  <c r="O249" i="9"/>
  <c r="P249" i="9"/>
  <c r="Q249" i="9"/>
  <c r="R249" i="9"/>
  <c r="S249" i="9"/>
  <c r="T249" i="9"/>
  <c r="U249" i="9"/>
  <c r="V249" i="9"/>
  <c r="W249" i="9"/>
  <c r="X249" i="9"/>
  <c r="A250" i="9"/>
  <c r="B250" i="9"/>
  <c r="C250" i="9"/>
  <c r="D250" i="9"/>
  <c r="E250" i="9"/>
  <c r="F250" i="9"/>
  <c r="G250" i="9"/>
  <c r="H250" i="9"/>
  <c r="I250" i="9"/>
  <c r="J250" i="9"/>
  <c r="K250" i="9"/>
  <c r="L250" i="9"/>
  <c r="M250" i="9"/>
  <c r="N250" i="9"/>
  <c r="O250" i="9"/>
  <c r="P250" i="9"/>
  <c r="Q250" i="9"/>
  <c r="R250" i="9"/>
  <c r="S250" i="9"/>
  <c r="T250" i="9"/>
  <c r="U250" i="9"/>
  <c r="V250" i="9"/>
  <c r="W250" i="9"/>
  <c r="X250" i="9"/>
  <c r="A251" i="9"/>
  <c r="B251" i="9"/>
  <c r="C251" i="9"/>
  <c r="D251" i="9"/>
  <c r="E251" i="9"/>
  <c r="F251" i="9"/>
  <c r="G251" i="9"/>
  <c r="H251" i="9"/>
  <c r="I251" i="9"/>
  <c r="J251" i="9"/>
  <c r="K251" i="9"/>
  <c r="L251" i="9"/>
  <c r="M251" i="9"/>
  <c r="N251" i="9"/>
  <c r="O251" i="9"/>
  <c r="P251" i="9"/>
  <c r="Q251" i="9"/>
  <c r="R251" i="9"/>
  <c r="S251" i="9"/>
  <c r="T251" i="9"/>
  <c r="U251" i="9"/>
  <c r="V251" i="9"/>
  <c r="W251" i="9"/>
  <c r="X251" i="9"/>
  <c r="A252" i="9"/>
  <c r="B252" i="9"/>
  <c r="C252" i="9"/>
  <c r="D252" i="9"/>
  <c r="E252" i="9"/>
  <c r="F252" i="9"/>
  <c r="G252" i="9"/>
  <c r="H252" i="9"/>
  <c r="I252" i="9"/>
  <c r="J252" i="9"/>
  <c r="K252" i="9"/>
  <c r="L252" i="9"/>
  <c r="M252" i="9"/>
  <c r="N252" i="9"/>
  <c r="O252" i="9"/>
  <c r="P252" i="9"/>
  <c r="Q252" i="9"/>
  <c r="R252" i="9"/>
  <c r="S252" i="9"/>
  <c r="T252" i="9"/>
  <c r="U252" i="9"/>
  <c r="V252" i="9"/>
  <c r="W252" i="9"/>
  <c r="X252" i="9"/>
  <c r="A253" i="9"/>
  <c r="B253" i="9"/>
  <c r="C253" i="9"/>
  <c r="D253" i="9"/>
  <c r="E253" i="9"/>
  <c r="F253" i="9"/>
  <c r="G253" i="9"/>
  <c r="H253" i="9"/>
  <c r="I253" i="9"/>
  <c r="J253" i="9"/>
  <c r="K253" i="9"/>
  <c r="L253" i="9"/>
  <c r="M253" i="9"/>
  <c r="N253" i="9"/>
  <c r="O253" i="9"/>
  <c r="P253" i="9"/>
  <c r="Q253" i="9"/>
  <c r="R253" i="9"/>
  <c r="S253" i="9"/>
  <c r="T253" i="9"/>
  <c r="U253" i="9"/>
  <c r="V253" i="9"/>
  <c r="W253" i="9"/>
  <c r="X253" i="9"/>
  <c r="A254" i="9"/>
  <c r="B254" i="9"/>
  <c r="C254" i="9"/>
  <c r="D254" i="9"/>
  <c r="E254" i="9"/>
  <c r="F254" i="9"/>
  <c r="G254" i="9"/>
  <c r="H254" i="9"/>
  <c r="I254" i="9"/>
  <c r="J254" i="9"/>
  <c r="K254" i="9"/>
  <c r="L254" i="9"/>
  <c r="M254" i="9"/>
  <c r="N254" i="9"/>
  <c r="O254" i="9"/>
  <c r="P254" i="9"/>
  <c r="Q254" i="9"/>
  <c r="R254" i="9"/>
  <c r="S254" i="9"/>
  <c r="T254" i="9"/>
  <c r="U254" i="9"/>
  <c r="V254" i="9"/>
  <c r="W254" i="9"/>
  <c r="X254" i="9"/>
  <c r="A255" i="9"/>
  <c r="B255" i="9"/>
  <c r="C255" i="9"/>
  <c r="D255" i="9"/>
  <c r="E255" i="9"/>
  <c r="F255" i="9"/>
  <c r="G255" i="9"/>
  <c r="H255" i="9"/>
  <c r="I255" i="9"/>
  <c r="J255" i="9"/>
  <c r="K255" i="9"/>
  <c r="L255" i="9"/>
  <c r="M255" i="9"/>
  <c r="N255" i="9"/>
  <c r="O255" i="9"/>
  <c r="P255" i="9"/>
  <c r="Q255" i="9"/>
  <c r="R255" i="9"/>
  <c r="S255" i="9"/>
  <c r="T255" i="9"/>
  <c r="U255" i="9"/>
  <c r="V255" i="9"/>
  <c r="W255" i="9"/>
  <c r="X255" i="9"/>
  <c r="A256" i="9"/>
  <c r="B256" i="9"/>
  <c r="C256" i="9"/>
  <c r="D256" i="9"/>
  <c r="E256" i="9"/>
  <c r="F256" i="9"/>
  <c r="G256" i="9"/>
  <c r="H256" i="9"/>
  <c r="I256" i="9"/>
  <c r="J256" i="9"/>
  <c r="K256" i="9"/>
  <c r="L256" i="9"/>
  <c r="M256" i="9"/>
  <c r="N256" i="9"/>
  <c r="O256" i="9"/>
  <c r="P256" i="9"/>
  <c r="Q256" i="9"/>
  <c r="R256" i="9"/>
  <c r="S256" i="9"/>
  <c r="T256" i="9"/>
  <c r="U256" i="9"/>
  <c r="V256" i="9"/>
  <c r="W256" i="9"/>
  <c r="X256" i="9"/>
  <c r="A257" i="9"/>
  <c r="B257" i="9"/>
  <c r="C257" i="9"/>
  <c r="D257" i="9"/>
  <c r="E257" i="9"/>
  <c r="F257" i="9"/>
  <c r="G257" i="9"/>
  <c r="H257" i="9"/>
  <c r="I257" i="9"/>
  <c r="J257" i="9"/>
  <c r="K257" i="9"/>
  <c r="L257" i="9"/>
  <c r="M257" i="9"/>
  <c r="N257" i="9"/>
  <c r="O257" i="9"/>
  <c r="P257" i="9"/>
  <c r="Q257" i="9"/>
  <c r="R257" i="9"/>
  <c r="S257" i="9"/>
  <c r="T257" i="9"/>
  <c r="U257" i="9"/>
  <c r="V257" i="9"/>
  <c r="W257" i="9"/>
  <c r="X257" i="9"/>
  <c r="A258" i="9"/>
  <c r="B258" i="9"/>
  <c r="C258" i="9"/>
  <c r="D258" i="9"/>
  <c r="E258" i="9"/>
  <c r="F258" i="9"/>
  <c r="G258" i="9"/>
  <c r="H258" i="9"/>
  <c r="I258" i="9"/>
  <c r="J258" i="9"/>
  <c r="K258" i="9"/>
  <c r="L258" i="9"/>
  <c r="M258" i="9"/>
  <c r="N258" i="9"/>
  <c r="O258" i="9"/>
  <c r="P258" i="9"/>
  <c r="Q258" i="9"/>
  <c r="R258" i="9"/>
  <c r="S258" i="9"/>
  <c r="T258" i="9"/>
  <c r="U258" i="9"/>
  <c r="V258" i="9"/>
  <c r="W258" i="9"/>
  <c r="X258" i="9"/>
  <c r="A259" i="9"/>
  <c r="B259" i="9"/>
  <c r="C259" i="9"/>
  <c r="D259" i="9"/>
  <c r="E259" i="9"/>
  <c r="F259" i="9"/>
  <c r="G259" i="9"/>
  <c r="H259" i="9"/>
  <c r="I259" i="9"/>
  <c r="J259" i="9"/>
  <c r="K259" i="9"/>
  <c r="L259" i="9"/>
  <c r="M259" i="9"/>
  <c r="N259" i="9"/>
  <c r="O259" i="9"/>
  <c r="P259" i="9"/>
  <c r="Q259" i="9"/>
  <c r="R259" i="9"/>
  <c r="S259" i="9"/>
  <c r="T259" i="9"/>
  <c r="U259" i="9"/>
  <c r="V259" i="9"/>
  <c r="W259" i="9"/>
  <c r="X259" i="9"/>
  <c r="A260" i="9"/>
  <c r="B260" i="9"/>
  <c r="C260" i="9"/>
  <c r="D260" i="9"/>
  <c r="E260" i="9"/>
  <c r="F260" i="9"/>
  <c r="G260" i="9"/>
  <c r="H260" i="9"/>
  <c r="I260" i="9"/>
  <c r="J260" i="9"/>
  <c r="K260" i="9"/>
  <c r="L260" i="9"/>
  <c r="M260" i="9"/>
  <c r="N260" i="9"/>
  <c r="O260" i="9"/>
  <c r="P260" i="9"/>
  <c r="Q260" i="9"/>
  <c r="R260" i="9"/>
  <c r="S260" i="9"/>
  <c r="T260" i="9"/>
  <c r="U260" i="9"/>
  <c r="V260" i="9"/>
  <c r="W260" i="9"/>
  <c r="X260" i="9"/>
  <c r="A261" i="9"/>
  <c r="B261" i="9"/>
  <c r="C261" i="9"/>
  <c r="D261" i="9"/>
  <c r="E261" i="9"/>
  <c r="F261" i="9"/>
  <c r="G261" i="9"/>
  <c r="H261" i="9"/>
  <c r="I261" i="9"/>
  <c r="J261" i="9"/>
  <c r="K261" i="9"/>
  <c r="L261" i="9"/>
  <c r="M261" i="9"/>
  <c r="N261" i="9"/>
  <c r="O261" i="9"/>
  <c r="P261" i="9"/>
  <c r="Q261" i="9"/>
  <c r="R261" i="9"/>
  <c r="S261" i="9"/>
  <c r="T261" i="9"/>
  <c r="U261" i="9"/>
  <c r="V261" i="9"/>
  <c r="W261" i="9"/>
  <c r="X261" i="9"/>
  <c r="A262" i="9"/>
  <c r="B262" i="9"/>
  <c r="C262" i="9"/>
  <c r="D262" i="9"/>
  <c r="E262" i="9"/>
  <c r="F262" i="9"/>
  <c r="G262" i="9"/>
  <c r="H262" i="9"/>
  <c r="I262" i="9"/>
  <c r="J262" i="9"/>
  <c r="K262" i="9"/>
  <c r="L262" i="9"/>
  <c r="M262" i="9"/>
  <c r="N262" i="9"/>
  <c r="O262" i="9"/>
  <c r="P262" i="9"/>
  <c r="Q262" i="9"/>
  <c r="R262" i="9"/>
  <c r="S262" i="9"/>
  <c r="T262" i="9"/>
  <c r="U262" i="9"/>
  <c r="V262" i="9"/>
  <c r="W262" i="9"/>
  <c r="X262" i="9"/>
  <c r="A263" i="9"/>
  <c r="B263" i="9"/>
  <c r="C263" i="9"/>
  <c r="D263" i="9"/>
  <c r="E263" i="9"/>
  <c r="F263" i="9"/>
  <c r="G263" i="9"/>
  <c r="H263" i="9"/>
  <c r="I263" i="9"/>
  <c r="J263" i="9"/>
  <c r="K263" i="9"/>
  <c r="L263" i="9"/>
  <c r="M263" i="9"/>
  <c r="N263" i="9"/>
  <c r="O263" i="9"/>
  <c r="P263" i="9"/>
  <c r="Q263" i="9"/>
  <c r="R263" i="9"/>
  <c r="S263" i="9"/>
  <c r="T263" i="9"/>
  <c r="U263" i="9"/>
  <c r="V263" i="9"/>
  <c r="W263" i="9"/>
  <c r="X263" i="9"/>
  <c r="A264" i="9"/>
  <c r="B264" i="9"/>
  <c r="C264" i="9"/>
  <c r="D264" i="9"/>
  <c r="E264" i="9"/>
  <c r="F264" i="9"/>
  <c r="G264" i="9"/>
  <c r="H264" i="9"/>
  <c r="I264" i="9"/>
  <c r="J264" i="9"/>
  <c r="K264" i="9"/>
  <c r="L264" i="9"/>
  <c r="M264" i="9"/>
  <c r="N264" i="9"/>
  <c r="O264" i="9"/>
  <c r="P264" i="9"/>
  <c r="Q264" i="9"/>
  <c r="R264" i="9"/>
  <c r="S264" i="9"/>
  <c r="T264" i="9"/>
  <c r="U264" i="9"/>
  <c r="V264" i="9"/>
  <c r="W264" i="9"/>
  <c r="X264" i="9"/>
  <c r="A265" i="9"/>
  <c r="B265" i="9"/>
  <c r="C265" i="9"/>
  <c r="D265" i="9"/>
  <c r="E265" i="9"/>
  <c r="F265" i="9"/>
  <c r="G265" i="9"/>
  <c r="H265" i="9"/>
  <c r="I265" i="9"/>
  <c r="J265" i="9"/>
  <c r="K265" i="9"/>
  <c r="L265" i="9"/>
  <c r="M265" i="9"/>
  <c r="N265" i="9"/>
  <c r="O265" i="9"/>
  <c r="P265" i="9"/>
  <c r="Q265" i="9"/>
  <c r="R265" i="9"/>
  <c r="S265" i="9"/>
  <c r="T265" i="9"/>
  <c r="U265" i="9"/>
  <c r="V265" i="9"/>
  <c r="W265" i="9"/>
  <c r="X265" i="9"/>
  <c r="A266" i="9"/>
  <c r="B266" i="9"/>
  <c r="C266" i="9"/>
  <c r="D266" i="9"/>
  <c r="E266" i="9"/>
  <c r="F266" i="9"/>
  <c r="G266" i="9"/>
  <c r="H266" i="9"/>
  <c r="I266" i="9"/>
  <c r="J266" i="9"/>
  <c r="K266" i="9"/>
  <c r="L266" i="9"/>
  <c r="M266" i="9"/>
  <c r="N266" i="9"/>
  <c r="O266" i="9"/>
  <c r="P266" i="9"/>
  <c r="Q266" i="9"/>
  <c r="R266" i="9"/>
  <c r="S266" i="9"/>
  <c r="T266" i="9"/>
  <c r="U266" i="9"/>
  <c r="V266" i="9"/>
  <c r="W266" i="9"/>
  <c r="X266" i="9"/>
  <c r="A267" i="9"/>
  <c r="B267" i="9"/>
  <c r="C267" i="9"/>
  <c r="D267" i="9"/>
  <c r="E267" i="9"/>
  <c r="F267" i="9"/>
  <c r="G267" i="9"/>
  <c r="H267" i="9"/>
  <c r="I267" i="9"/>
  <c r="J267" i="9"/>
  <c r="K267" i="9"/>
  <c r="L267" i="9"/>
  <c r="M267" i="9"/>
  <c r="N267" i="9"/>
  <c r="O267" i="9"/>
  <c r="P267" i="9"/>
  <c r="Q267" i="9"/>
  <c r="R267" i="9"/>
  <c r="S267" i="9"/>
  <c r="T267" i="9"/>
  <c r="U267" i="9"/>
  <c r="V267" i="9"/>
  <c r="W267" i="9"/>
  <c r="X267" i="9"/>
  <c r="A268" i="9"/>
  <c r="B268" i="9"/>
  <c r="C268" i="9"/>
  <c r="D268" i="9"/>
  <c r="E268" i="9"/>
  <c r="F268" i="9"/>
  <c r="G268" i="9"/>
  <c r="H268" i="9"/>
  <c r="I268" i="9"/>
  <c r="J268" i="9"/>
  <c r="K268" i="9"/>
  <c r="L268" i="9"/>
  <c r="M268" i="9"/>
  <c r="N268" i="9"/>
  <c r="O268" i="9"/>
  <c r="P268" i="9"/>
  <c r="Q268" i="9"/>
  <c r="R268" i="9"/>
  <c r="S268" i="9"/>
  <c r="T268" i="9"/>
  <c r="U268" i="9"/>
  <c r="V268" i="9"/>
  <c r="W268" i="9"/>
  <c r="X268" i="9"/>
  <c r="A269" i="9"/>
  <c r="B269" i="9"/>
  <c r="C269" i="9"/>
  <c r="D269" i="9"/>
  <c r="E269" i="9"/>
  <c r="F269" i="9"/>
  <c r="G269" i="9"/>
  <c r="H269" i="9"/>
  <c r="I269" i="9"/>
  <c r="J269" i="9"/>
  <c r="K269" i="9"/>
  <c r="L269" i="9"/>
  <c r="M269" i="9"/>
  <c r="N269" i="9"/>
  <c r="O269" i="9"/>
  <c r="P269" i="9"/>
  <c r="Q269" i="9"/>
  <c r="R269" i="9"/>
  <c r="S269" i="9"/>
  <c r="T269" i="9"/>
  <c r="U269" i="9"/>
  <c r="V269" i="9"/>
  <c r="W269" i="9"/>
  <c r="X269" i="9"/>
  <c r="A270" i="9"/>
  <c r="B270" i="9"/>
  <c r="C270" i="9"/>
  <c r="D270" i="9"/>
  <c r="E270" i="9"/>
  <c r="F270" i="9"/>
  <c r="G270" i="9"/>
  <c r="H270" i="9"/>
  <c r="I270" i="9"/>
  <c r="J270" i="9"/>
  <c r="K270" i="9"/>
  <c r="L270" i="9"/>
  <c r="M270" i="9"/>
  <c r="N270" i="9"/>
  <c r="O270" i="9"/>
  <c r="P270" i="9"/>
  <c r="Q270" i="9"/>
  <c r="R270" i="9"/>
  <c r="S270" i="9"/>
  <c r="T270" i="9"/>
  <c r="U270" i="9"/>
  <c r="V270" i="9"/>
  <c r="W270" i="9"/>
  <c r="X270" i="9"/>
  <c r="A271" i="9"/>
  <c r="B271" i="9"/>
  <c r="C271" i="9"/>
  <c r="D271" i="9"/>
  <c r="E271" i="9"/>
  <c r="F271" i="9"/>
  <c r="G271" i="9"/>
  <c r="H271" i="9"/>
  <c r="I271" i="9"/>
  <c r="J271" i="9"/>
  <c r="K271" i="9"/>
  <c r="L271" i="9"/>
  <c r="M271" i="9"/>
  <c r="N271" i="9"/>
  <c r="O271" i="9"/>
  <c r="P271" i="9"/>
  <c r="Q271" i="9"/>
  <c r="R271" i="9"/>
  <c r="S271" i="9"/>
  <c r="T271" i="9"/>
  <c r="U271" i="9"/>
  <c r="V271" i="9"/>
  <c r="W271" i="9"/>
  <c r="X271" i="9"/>
  <c r="A272" i="9"/>
  <c r="B272" i="9"/>
  <c r="C272" i="9"/>
  <c r="D272" i="9"/>
  <c r="E272" i="9"/>
  <c r="F272" i="9"/>
  <c r="G272" i="9"/>
  <c r="H272" i="9"/>
  <c r="I272" i="9"/>
  <c r="J272" i="9"/>
  <c r="K272" i="9"/>
  <c r="L272" i="9"/>
  <c r="M272" i="9"/>
  <c r="N272" i="9"/>
  <c r="O272" i="9"/>
  <c r="P272" i="9"/>
  <c r="Q272" i="9"/>
  <c r="R272" i="9"/>
  <c r="S272" i="9"/>
  <c r="T272" i="9"/>
  <c r="U272" i="9"/>
  <c r="V272" i="9"/>
  <c r="W272" i="9"/>
  <c r="X272" i="9"/>
  <c r="A273" i="9"/>
  <c r="B273" i="9"/>
  <c r="C273" i="9"/>
  <c r="D273" i="9"/>
  <c r="E273" i="9"/>
  <c r="F273" i="9"/>
  <c r="G273" i="9"/>
  <c r="H273" i="9"/>
  <c r="I273" i="9"/>
  <c r="J273" i="9"/>
  <c r="K273" i="9"/>
  <c r="L273" i="9"/>
  <c r="M273" i="9"/>
  <c r="N273" i="9"/>
  <c r="O273" i="9"/>
  <c r="P273" i="9"/>
  <c r="Q273" i="9"/>
  <c r="R273" i="9"/>
  <c r="S273" i="9"/>
  <c r="T273" i="9"/>
  <c r="U273" i="9"/>
  <c r="V273" i="9"/>
  <c r="W273" i="9"/>
  <c r="X273" i="9"/>
  <c r="A274" i="9"/>
  <c r="B274" i="9"/>
  <c r="C274" i="9"/>
  <c r="D274" i="9"/>
  <c r="E274" i="9"/>
  <c r="F274" i="9"/>
  <c r="G274" i="9"/>
  <c r="H274" i="9"/>
  <c r="I274" i="9"/>
  <c r="J274" i="9"/>
  <c r="K274" i="9"/>
  <c r="L274" i="9"/>
  <c r="M274" i="9"/>
  <c r="N274" i="9"/>
  <c r="O274" i="9"/>
  <c r="P274" i="9"/>
  <c r="Q274" i="9"/>
  <c r="R274" i="9"/>
  <c r="S274" i="9"/>
  <c r="T274" i="9"/>
  <c r="U274" i="9"/>
  <c r="V274" i="9"/>
  <c r="W274" i="9"/>
  <c r="X274" i="9"/>
  <c r="A275" i="9"/>
  <c r="B275" i="9"/>
  <c r="C275" i="9"/>
  <c r="D275" i="9"/>
  <c r="E275" i="9"/>
  <c r="F275" i="9"/>
  <c r="G275" i="9"/>
  <c r="H275" i="9"/>
  <c r="I275" i="9"/>
  <c r="J275" i="9"/>
  <c r="K275" i="9"/>
  <c r="L275" i="9"/>
  <c r="M275" i="9"/>
  <c r="N275" i="9"/>
  <c r="O275" i="9"/>
  <c r="P275" i="9"/>
  <c r="Q275" i="9"/>
  <c r="R275" i="9"/>
  <c r="S275" i="9"/>
  <c r="T275" i="9"/>
  <c r="U275" i="9"/>
  <c r="V275" i="9"/>
  <c r="W275" i="9"/>
  <c r="X275" i="9"/>
  <c r="A276" i="9"/>
  <c r="B276" i="9"/>
  <c r="C276" i="9"/>
  <c r="D276" i="9"/>
  <c r="E276" i="9"/>
  <c r="F276" i="9"/>
  <c r="G276" i="9"/>
  <c r="H276" i="9"/>
  <c r="I276" i="9"/>
  <c r="J276" i="9"/>
  <c r="K276" i="9"/>
  <c r="L276" i="9"/>
  <c r="M276" i="9"/>
  <c r="N276" i="9"/>
  <c r="O276" i="9"/>
  <c r="P276" i="9"/>
  <c r="Q276" i="9"/>
  <c r="R276" i="9"/>
  <c r="S276" i="9"/>
  <c r="T276" i="9"/>
  <c r="U276" i="9"/>
  <c r="V276" i="9"/>
  <c r="W276" i="9"/>
  <c r="X276" i="9"/>
  <c r="A277" i="9"/>
  <c r="B277" i="9"/>
  <c r="C277" i="9"/>
  <c r="D277" i="9"/>
  <c r="E277" i="9"/>
  <c r="F277" i="9"/>
  <c r="G277" i="9"/>
  <c r="H277" i="9"/>
  <c r="I277" i="9"/>
  <c r="J277" i="9"/>
  <c r="K277" i="9"/>
  <c r="L277" i="9"/>
  <c r="M277" i="9"/>
  <c r="N277" i="9"/>
  <c r="O277" i="9"/>
  <c r="P277" i="9"/>
  <c r="Q277" i="9"/>
  <c r="R277" i="9"/>
  <c r="S277" i="9"/>
  <c r="T277" i="9"/>
  <c r="U277" i="9"/>
  <c r="V277" i="9"/>
  <c r="W277" i="9"/>
  <c r="X277" i="9"/>
  <c r="A278" i="9"/>
  <c r="B278" i="9"/>
  <c r="C278" i="9"/>
  <c r="D278" i="9"/>
  <c r="E278" i="9"/>
  <c r="F278" i="9"/>
  <c r="G278" i="9"/>
  <c r="H278" i="9"/>
  <c r="I278" i="9"/>
  <c r="J278" i="9"/>
  <c r="K278" i="9"/>
  <c r="L278" i="9"/>
  <c r="M278" i="9"/>
  <c r="N278" i="9"/>
  <c r="O278" i="9"/>
  <c r="P278" i="9"/>
  <c r="Q278" i="9"/>
  <c r="R278" i="9"/>
  <c r="S278" i="9"/>
  <c r="T278" i="9"/>
  <c r="U278" i="9"/>
  <c r="V278" i="9"/>
  <c r="W278" i="9"/>
  <c r="X278" i="9"/>
  <c r="A279" i="9"/>
  <c r="B279" i="9"/>
  <c r="C279" i="9"/>
  <c r="D279" i="9"/>
  <c r="E279" i="9"/>
  <c r="F279" i="9"/>
  <c r="G279" i="9"/>
  <c r="H279" i="9"/>
  <c r="I279" i="9"/>
  <c r="J279" i="9"/>
  <c r="K279" i="9"/>
  <c r="L279" i="9"/>
  <c r="M279" i="9"/>
  <c r="N279" i="9"/>
  <c r="O279" i="9"/>
  <c r="P279" i="9"/>
  <c r="Q279" i="9"/>
  <c r="R279" i="9"/>
  <c r="S279" i="9"/>
  <c r="T279" i="9"/>
  <c r="U279" i="9"/>
  <c r="V279" i="9"/>
  <c r="W279" i="9"/>
  <c r="X279" i="9"/>
  <c r="A280" i="9"/>
  <c r="B280" i="9"/>
  <c r="C280" i="9"/>
  <c r="D280" i="9"/>
  <c r="E280" i="9"/>
  <c r="F280" i="9"/>
  <c r="G280" i="9"/>
  <c r="H280" i="9"/>
  <c r="I280" i="9"/>
  <c r="J280" i="9"/>
  <c r="K280" i="9"/>
  <c r="L280" i="9"/>
  <c r="M280" i="9"/>
  <c r="N280" i="9"/>
  <c r="O280" i="9"/>
  <c r="P280" i="9"/>
  <c r="Q280" i="9"/>
  <c r="R280" i="9"/>
  <c r="S280" i="9"/>
  <c r="T280" i="9"/>
  <c r="U280" i="9"/>
  <c r="V280" i="9"/>
  <c r="W280" i="9"/>
  <c r="X280" i="9"/>
  <c r="A281" i="9"/>
  <c r="B281" i="9"/>
  <c r="C281" i="9"/>
  <c r="D281" i="9"/>
  <c r="E281" i="9"/>
  <c r="F281" i="9"/>
  <c r="G281" i="9"/>
  <c r="H281" i="9"/>
  <c r="I281" i="9"/>
  <c r="J281" i="9"/>
  <c r="K281" i="9"/>
  <c r="L281" i="9"/>
  <c r="M281" i="9"/>
  <c r="N281" i="9"/>
  <c r="O281" i="9"/>
  <c r="P281" i="9"/>
  <c r="Q281" i="9"/>
  <c r="R281" i="9"/>
  <c r="S281" i="9"/>
  <c r="T281" i="9"/>
  <c r="U281" i="9"/>
  <c r="V281" i="9"/>
  <c r="W281" i="9"/>
  <c r="X281" i="9"/>
  <c r="A282" i="9"/>
  <c r="B282" i="9"/>
  <c r="C282" i="9"/>
  <c r="D282" i="9"/>
  <c r="E282" i="9"/>
  <c r="F282" i="9"/>
  <c r="G282" i="9"/>
  <c r="H282" i="9"/>
  <c r="I282" i="9"/>
  <c r="J282" i="9"/>
  <c r="K282" i="9"/>
  <c r="L282" i="9"/>
  <c r="M282" i="9"/>
  <c r="N282" i="9"/>
  <c r="O282" i="9"/>
  <c r="P282" i="9"/>
  <c r="Q282" i="9"/>
  <c r="R282" i="9"/>
  <c r="S282" i="9"/>
  <c r="T282" i="9"/>
  <c r="U282" i="9"/>
  <c r="V282" i="9"/>
  <c r="W282" i="9"/>
  <c r="X282" i="9"/>
  <c r="A283" i="9"/>
  <c r="B283" i="9"/>
  <c r="C283" i="9"/>
  <c r="D283" i="9"/>
  <c r="E283" i="9"/>
  <c r="F283" i="9"/>
  <c r="G283" i="9"/>
  <c r="H283" i="9"/>
  <c r="I283" i="9"/>
  <c r="J283" i="9"/>
  <c r="K283" i="9"/>
  <c r="L283" i="9"/>
  <c r="M283" i="9"/>
  <c r="N283" i="9"/>
  <c r="O283" i="9"/>
  <c r="P283" i="9"/>
  <c r="Q283" i="9"/>
  <c r="R283" i="9"/>
  <c r="S283" i="9"/>
  <c r="T283" i="9"/>
  <c r="U283" i="9"/>
  <c r="V283" i="9"/>
  <c r="W283" i="9"/>
  <c r="X283" i="9"/>
  <c r="A284" i="9"/>
  <c r="B284" i="9"/>
  <c r="C284" i="9"/>
  <c r="D284" i="9"/>
  <c r="E284" i="9"/>
  <c r="F284" i="9"/>
  <c r="G284" i="9"/>
  <c r="H284" i="9"/>
  <c r="I284" i="9"/>
  <c r="J284" i="9"/>
  <c r="K284" i="9"/>
  <c r="L284" i="9"/>
  <c r="M284" i="9"/>
  <c r="N284" i="9"/>
  <c r="O284" i="9"/>
  <c r="P284" i="9"/>
  <c r="Q284" i="9"/>
  <c r="R284" i="9"/>
  <c r="S284" i="9"/>
  <c r="T284" i="9"/>
  <c r="U284" i="9"/>
  <c r="V284" i="9"/>
  <c r="W284" i="9"/>
  <c r="X284" i="9"/>
  <c r="A285" i="9"/>
  <c r="B285" i="9"/>
  <c r="C285" i="9"/>
  <c r="D285" i="9"/>
  <c r="E285" i="9"/>
  <c r="F285" i="9"/>
  <c r="G285" i="9"/>
  <c r="H285" i="9"/>
  <c r="I285" i="9"/>
  <c r="J285" i="9"/>
  <c r="K285" i="9"/>
  <c r="L285" i="9"/>
  <c r="M285" i="9"/>
  <c r="N285" i="9"/>
  <c r="O285" i="9"/>
  <c r="P285" i="9"/>
  <c r="Q285" i="9"/>
  <c r="R285" i="9"/>
  <c r="S285" i="9"/>
  <c r="T285" i="9"/>
  <c r="U285" i="9"/>
  <c r="V285" i="9"/>
  <c r="W285" i="9"/>
  <c r="X285" i="9"/>
  <c r="A286" i="9"/>
  <c r="B286" i="9"/>
  <c r="C286" i="9"/>
  <c r="D286" i="9"/>
  <c r="E286" i="9"/>
  <c r="F286" i="9"/>
  <c r="G286" i="9"/>
  <c r="H286" i="9"/>
  <c r="I286" i="9"/>
  <c r="J286" i="9"/>
  <c r="K286" i="9"/>
  <c r="L286" i="9"/>
  <c r="M286" i="9"/>
  <c r="N286" i="9"/>
  <c r="O286" i="9"/>
  <c r="P286" i="9"/>
  <c r="Q286" i="9"/>
  <c r="R286" i="9"/>
  <c r="S286" i="9"/>
  <c r="T286" i="9"/>
  <c r="U286" i="9"/>
  <c r="V286" i="9"/>
  <c r="W286" i="9"/>
  <c r="X286" i="9"/>
  <c r="A287" i="9"/>
  <c r="B287" i="9"/>
  <c r="C287" i="9"/>
  <c r="D287" i="9"/>
  <c r="E287" i="9"/>
  <c r="F287" i="9"/>
  <c r="G287" i="9"/>
  <c r="H287" i="9"/>
  <c r="I287" i="9"/>
  <c r="J287" i="9"/>
  <c r="K287" i="9"/>
  <c r="L287" i="9"/>
  <c r="M287" i="9"/>
  <c r="N287" i="9"/>
  <c r="O287" i="9"/>
  <c r="P287" i="9"/>
  <c r="Q287" i="9"/>
  <c r="R287" i="9"/>
  <c r="S287" i="9"/>
  <c r="T287" i="9"/>
  <c r="U287" i="9"/>
  <c r="V287" i="9"/>
  <c r="W287" i="9"/>
  <c r="X287" i="9"/>
  <c r="A288" i="9"/>
  <c r="B288" i="9"/>
  <c r="C288" i="9"/>
  <c r="D288" i="9"/>
  <c r="E288" i="9"/>
  <c r="F288" i="9"/>
  <c r="G288" i="9"/>
  <c r="H288" i="9"/>
  <c r="I288" i="9"/>
  <c r="J288" i="9"/>
  <c r="K288" i="9"/>
  <c r="L288" i="9"/>
  <c r="M288" i="9"/>
  <c r="N288" i="9"/>
  <c r="O288" i="9"/>
  <c r="P288" i="9"/>
  <c r="Q288" i="9"/>
  <c r="R288" i="9"/>
  <c r="S288" i="9"/>
  <c r="T288" i="9"/>
  <c r="U288" i="9"/>
  <c r="V288" i="9"/>
  <c r="W288" i="9"/>
  <c r="X288" i="9"/>
  <c r="A289" i="9"/>
  <c r="B289" i="9"/>
  <c r="C289" i="9"/>
  <c r="D289" i="9"/>
  <c r="E289" i="9"/>
  <c r="F289" i="9"/>
  <c r="G289" i="9"/>
  <c r="H289" i="9"/>
  <c r="I289" i="9"/>
  <c r="J289" i="9"/>
  <c r="K289" i="9"/>
  <c r="L289" i="9"/>
  <c r="M289" i="9"/>
  <c r="N289" i="9"/>
  <c r="O289" i="9"/>
  <c r="P289" i="9"/>
  <c r="Q289" i="9"/>
  <c r="R289" i="9"/>
  <c r="S289" i="9"/>
  <c r="T289" i="9"/>
  <c r="U289" i="9"/>
  <c r="V289" i="9"/>
  <c r="W289" i="9"/>
  <c r="X289" i="9"/>
  <c r="A290" i="9"/>
  <c r="B290" i="9"/>
  <c r="C290" i="9"/>
  <c r="D290" i="9"/>
  <c r="E290" i="9"/>
  <c r="F290" i="9"/>
  <c r="G290" i="9"/>
  <c r="H290" i="9"/>
  <c r="I290" i="9"/>
  <c r="J290" i="9"/>
  <c r="K290" i="9"/>
  <c r="L290" i="9"/>
  <c r="M290" i="9"/>
  <c r="N290" i="9"/>
  <c r="O290" i="9"/>
  <c r="P290" i="9"/>
  <c r="Q290" i="9"/>
  <c r="R290" i="9"/>
  <c r="S290" i="9"/>
  <c r="T290" i="9"/>
  <c r="U290" i="9"/>
  <c r="V290" i="9"/>
  <c r="W290" i="9"/>
  <c r="X290" i="9"/>
  <c r="A291" i="9"/>
  <c r="B291" i="9"/>
  <c r="C291" i="9"/>
  <c r="D291" i="9"/>
  <c r="E291" i="9"/>
  <c r="F291" i="9"/>
  <c r="G291" i="9"/>
  <c r="H291" i="9"/>
  <c r="I291" i="9"/>
  <c r="J291" i="9"/>
  <c r="K291" i="9"/>
  <c r="L291" i="9"/>
  <c r="M291" i="9"/>
  <c r="N291" i="9"/>
  <c r="O291" i="9"/>
  <c r="P291" i="9"/>
  <c r="Q291" i="9"/>
  <c r="R291" i="9"/>
  <c r="S291" i="9"/>
  <c r="T291" i="9"/>
  <c r="U291" i="9"/>
  <c r="V291" i="9"/>
  <c r="W291" i="9"/>
  <c r="X291" i="9"/>
  <c r="A292" i="9"/>
  <c r="B292" i="9"/>
  <c r="C292" i="9"/>
  <c r="D292" i="9"/>
  <c r="E292" i="9"/>
  <c r="F292" i="9"/>
  <c r="G292" i="9"/>
  <c r="H292" i="9"/>
  <c r="I292" i="9"/>
  <c r="J292" i="9"/>
  <c r="K292" i="9"/>
  <c r="L292" i="9"/>
  <c r="M292" i="9"/>
  <c r="N292" i="9"/>
  <c r="O292" i="9"/>
  <c r="P292" i="9"/>
  <c r="Q292" i="9"/>
  <c r="R292" i="9"/>
  <c r="S292" i="9"/>
  <c r="T292" i="9"/>
  <c r="U292" i="9"/>
  <c r="V292" i="9"/>
  <c r="W292" i="9"/>
  <c r="X292" i="9"/>
  <c r="A293" i="9"/>
  <c r="B293" i="9"/>
  <c r="C293" i="9"/>
  <c r="D293" i="9"/>
  <c r="E293" i="9"/>
  <c r="F293" i="9"/>
  <c r="G293" i="9"/>
  <c r="H293" i="9"/>
  <c r="I293" i="9"/>
  <c r="J293" i="9"/>
  <c r="K293" i="9"/>
  <c r="L293" i="9"/>
  <c r="M293" i="9"/>
  <c r="N293" i="9"/>
  <c r="O293" i="9"/>
  <c r="P293" i="9"/>
  <c r="Q293" i="9"/>
  <c r="R293" i="9"/>
  <c r="S293" i="9"/>
  <c r="T293" i="9"/>
  <c r="U293" i="9"/>
  <c r="V293" i="9"/>
  <c r="W293" i="9"/>
  <c r="X293" i="9"/>
  <c r="A294" i="9"/>
  <c r="B294" i="9"/>
  <c r="C294" i="9"/>
  <c r="D294" i="9"/>
  <c r="E294" i="9"/>
  <c r="F294" i="9"/>
  <c r="G294" i="9"/>
  <c r="H294" i="9"/>
  <c r="I294" i="9"/>
  <c r="J294" i="9"/>
  <c r="K294" i="9"/>
  <c r="L294" i="9"/>
  <c r="M294" i="9"/>
  <c r="N294" i="9"/>
  <c r="O294" i="9"/>
  <c r="P294" i="9"/>
  <c r="Q294" i="9"/>
  <c r="R294" i="9"/>
  <c r="S294" i="9"/>
  <c r="T294" i="9"/>
  <c r="U294" i="9"/>
  <c r="V294" i="9"/>
  <c r="W294" i="9"/>
  <c r="X294" i="9"/>
  <c r="A295" i="9"/>
  <c r="B295" i="9"/>
  <c r="C295" i="9"/>
  <c r="D295" i="9"/>
  <c r="E295" i="9"/>
  <c r="F295" i="9"/>
  <c r="G295" i="9"/>
  <c r="H295" i="9"/>
  <c r="I295" i="9"/>
  <c r="J295" i="9"/>
  <c r="K295" i="9"/>
  <c r="L295" i="9"/>
  <c r="M295" i="9"/>
  <c r="N295" i="9"/>
  <c r="O295" i="9"/>
  <c r="P295" i="9"/>
  <c r="Q295" i="9"/>
  <c r="R295" i="9"/>
  <c r="S295" i="9"/>
  <c r="T295" i="9"/>
  <c r="U295" i="9"/>
  <c r="V295" i="9"/>
  <c r="W295" i="9"/>
  <c r="X295" i="9"/>
  <c r="A296" i="9"/>
  <c r="B296" i="9"/>
  <c r="C296" i="9"/>
  <c r="D296" i="9"/>
  <c r="E296" i="9"/>
  <c r="F296" i="9"/>
  <c r="G296" i="9"/>
  <c r="H296" i="9"/>
  <c r="I296" i="9"/>
  <c r="J296" i="9"/>
  <c r="K296" i="9"/>
  <c r="L296" i="9"/>
  <c r="M296" i="9"/>
  <c r="N296" i="9"/>
  <c r="O296" i="9"/>
  <c r="P296" i="9"/>
  <c r="Q296" i="9"/>
  <c r="R296" i="9"/>
  <c r="S296" i="9"/>
  <c r="T296" i="9"/>
  <c r="U296" i="9"/>
  <c r="V296" i="9"/>
  <c r="W296" i="9"/>
  <c r="X296" i="9"/>
  <c r="A297" i="9"/>
  <c r="B297" i="9"/>
  <c r="C297" i="9"/>
  <c r="D297" i="9"/>
  <c r="E297" i="9"/>
  <c r="F297" i="9"/>
  <c r="G297" i="9"/>
  <c r="H297" i="9"/>
  <c r="I297" i="9"/>
  <c r="J297" i="9"/>
  <c r="K297" i="9"/>
  <c r="L297" i="9"/>
  <c r="M297" i="9"/>
  <c r="N297" i="9"/>
  <c r="O297" i="9"/>
  <c r="P297" i="9"/>
  <c r="Q297" i="9"/>
  <c r="R297" i="9"/>
  <c r="S297" i="9"/>
  <c r="T297" i="9"/>
  <c r="U297" i="9"/>
  <c r="V297" i="9"/>
  <c r="W297" i="9"/>
  <c r="X297" i="9"/>
  <c r="A298" i="9"/>
  <c r="B298" i="9"/>
  <c r="C298" i="9"/>
  <c r="D298" i="9"/>
  <c r="E298" i="9"/>
  <c r="F298" i="9"/>
  <c r="G298" i="9"/>
  <c r="H298" i="9"/>
  <c r="I298" i="9"/>
  <c r="J298" i="9"/>
  <c r="K298" i="9"/>
  <c r="L298" i="9"/>
  <c r="M298" i="9"/>
  <c r="N298" i="9"/>
  <c r="O298" i="9"/>
  <c r="P298" i="9"/>
  <c r="Q298" i="9"/>
  <c r="R298" i="9"/>
  <c r="S298" i="9"/>
  <c r="T298" i="9"/>
  <c r="U298" i="9"/>
  <c r="V298" i="9"/>
  <c r="W298" i="9"/>
  <c r="X298" i="9"/>
  <c r="A299" i="9"/>
  <c r="B299" i="9"/>
  <c r="C299" i="9"/>
  <c r="D299" i="9"/>
  <c r="E299" i="9"/>
  <c r="F299" i="9"/>
  <c r="G299" i="9"/>
  <c r="H299" i="9"/>
  <c r="I299" i="9"/>
  <c r="J299" i="9"/>
  <c r="K299" i="9"/>
  <c r="L299" i="9"/>
  <c r="M299" i="9"/>
  <c r="N299" i="9"/>
  <c r="O299" i="9"/>
  <c r="P299" i="9"/>
  <c r="Q299" i="9"/>
  <c r="R299" i="9"/>
  <c r="S299" i="9"/>
  <c r="T299" i="9"/>
  <c r="U299" i="9"/>
  <c r="V299" i="9"/>
  <c r="W299" i="9"/>
  <c r="X299" i="9"/>
  <c r="A300" i="9"/>
  <c r="B300" i="9"/>
  <c r="C300" i="9"/>
  <c r="D300" i="9"/>
  <c r="E300" i="9"/>
  <c r="F300" i="9"/>
  <c r="G300" i="9"/>
  <c r="H300" i="9"/>
  <c r="I300" i="9"/>
  <c r="J300" i="9"/>
  <c r="K300" i="9"/>
  <c r="L300" i="9"/>
  <c r="M300" i="9"/>
  <c r="N300" i="9"/>
  <c r="O300" i="9"/>
  <c r="P300" i="9"/>
  <c r="Q300" i="9"/>
  <c r="R300" i="9"/>
  <c r="S300" i="9"/>
  <c r="T300" i="9"/>
  <c r="U300" i="9"/>
  <c r="V300" i="9"/>
  <c r="W300" i="9"/>
  <c r="X300" i="9"/>
  <c r="A301" i="9"/>
  <c r="B301" i="9"/>
  <c r="C301" i="9"/>
  <c r="D301" i="9"/>
  <c r="E301" i="9"/>
  <c r="F301" i="9"/>
  <c r="G301" i="9"/>
  <c r="H301" i="9"/>
  <c r="I301" i="9"/>
  <c r="J301" i="9"/>
  <c r="K301" i="9"/>
  <c r="L301" i="9"/>
  <c r="M301" i="9"/>
  <c r="N301" i="9"/>
  <c r="O301" i="9"/>
  <c r="P301" i="9"/>
  <c r="Q301" i="9"/>
  <c r="R301" i="9"/>
  <c r="S301" i="9"/>
  <c r="T301" i="9"/>
  <c r="U301" i="9"/>
  <c r="V301" i="9"/>
  <c r="W301" i="9"/>
  <c r="X301" i="9"/>
  <c r="A302" i="9"/>
  <c r="B302" i="9"/>
  <c r="C302" i="9"/>
  <c r="D302" i="9"/>
  <c r="E302" i="9"/>
  <c r="F302" i="9"/>
  <c r="G302" i="9"/>
  <c r="H302" i="9"/>
  <c r="I302" i="9"/>
  <c r="J302" i="9"/>
  <c r="K302" i="9"/>
  <c r="L302" i="9"/>
  <c r="M302" i="9"/>
  <c r="N302" i="9"/>
  <c r="O302" i="9"/>
  <c r="P302" i="9"/>
  <c r="Q302" i="9"/>
  <c r="R302" i="9"/>
  <c r="S302" i="9"/>
  <c r="T302" i="9"/>
  <c r="U302" i="9"/>
  <c r="V302" i="9"/>
  <c r="W302" i="9"/>
  <c r="X302" i="9"/>
  <c r="A303" i="9"/>
  <c r="B303" i="9"/>
  <c r="C303" i="9"/>
  <c r="D303" i="9"/>
  <c r="E303" i="9"/>
  <c r="F303" i="9"/>
  <c r="G303" i="9"/>
  <c r="H303" i="9"/>
  <c r="I303" i="9"/>
  <c r="J303" i="9"/>
  <c r="K303" i="9"/>
  <c r="L303" i="9"/>
  <c r="M303" i="9"/>
  <c r="N303" i="9"/>
  <c r="O303" i="9"/>
  <c r="P303" i="9"/>
  <c r="Q303" i="9"/>
  <c r="R303" i="9"/>
  <c r="S303" i="9"/>
  <c r="T303" i="9"/>
  <c r="U303" i="9"/>
  <c r="V303" i="9"/>
  <c r="W303" i="9"/>
  <c r="X303" i="9"/>
  <c r="A304" i="9"/>
  <c r="B304" i="9"/>
  <c r="C304" i="9"/>
  <c r="D304" i="9"/>
  <c r="E304" i="9"/>
  <c r="F304" i="9"/>
  <c r="G304" i="9"/>
  <c r="H304" i="9"/>
  <c r="I304" i="9"/>
  <c r="J304" i="9"/>
  <c r="K304" i="9"/>
  <c r="L304" i="9"/>
  <c r="M304" i="9"/>
  <c r="N304" i="9"/>
  <c r="O304" i="9"/>
  <c r="P304" i="9"/>
  <c r="Q304" i="9"/>
  <c r="R304" i="9"/>
  <c r="S304" i="9"/>
  <c r="T304" i="9"/>
  <c r="U304" i="9"/>
  <c r="V304" i="9"/>
  <c r="W304" i="9"/>
  <c r="X304" i="9"/>
  <c r="E56" i="11"/>
  <c r="E48" i="11"/>
  <c r="E40" i="11"/>
  <c r="E32" i="11"/>
  <c r="AE89" i="4" l="1"/>
  <c r="Z83" i="4"/>
  <c r="AE65" i="4"/>
  <c r="M78" i="4"/>
  <c r="Q78" i="4" s="1"/>
  <c r="R78" i="4" s="1"/>
  <c r="N78" i="4"/>
  <c r="T78" i="4" s="1"/>
  <c r="M143" i="4"/>
  <c r="Q143" i="4" s="1"/>
  <c r="R143" i="4" s="1"/>
  <c r="N143" i="4"/>
  <c r="T143" i="4" s="1"/>
  <c r="U143" i="4" s="1"/>
  <c r="V143" i="4" s="1"/>
  <c r="M141" i="4"/>
  <c r="Q141" i="4" s="1"/>
  <c r="R141" i="4" s="1"/>
  <c r="N141" i="4"/>
  <c r="T141" i="4" s="1"/>
  <c r="M140" i="4"/>
  <c r="Q140" i="4" s="1"/>
  <c r="R140" i="4" s="1"/>
  <c r="N140" i="4"/>
  <c r="T140" i="4" s="1"/>
  <c r="M139" i="4"/>
  <c r="Q139" i="4" s="1"/>
  <c r="R139" i="4" s="1"/>
  <c r="N139" i="4"/>
  <c r="T139" i="4" s="1"/>
  <c r="U139" i="4" s="1"/>
  <c r="V139" i="4" s="1"/>
  <c r="M138" i="4"/>
  <c r="Q138" i="4" s="1"/>
  <c r="R138" i="4" s="1"/>
  <c r="N138" i="4"/>
  <c r="T138" i="4" s="1"/>
  <c r="M136" i="4"/>
  <c r="Q136" i="4" s="1"/>
  <c r="R136" i="4" s="1"/>
  <c r="N136" i="4"/>
  <c r="T136" i="4" s="1"/>
  <c r="M130" i="4"/>
  <c r="Q130" i="4" s="1"/>
  <c r="R130" i="4" s="1"/>
  <c r="N130" i="4"/>
  <c r="T130" i="4" s="1"/>
  <c r="M129" i="4"/>
  <c r="Q129" i="4" s="1"/>
  <c r="R129" i="4" s="1"/>
  <c r="N129" i="4"/>
  <c r="T129" i="4" s="1"/>
  <c r="M126" i="4"/>
  <c r="Q126" i="4" s="1"/>
  <c r="R126" i="4" s="1"/>
  <c r="N126" i="4"/>
  <c r="T126" i="4" s="1"/>
  <c r="M121" i="4"/>
  <c r="Q121" i="4" s="1"/>
  <c r="R121" i="4" s="1"/>
  <c r="N121" i="4"/>
  <c r="T121" i="4" s="1"/>
  <c r="M113" i="4"/>
  <c r="Q113" i="4" s="1"/>
  <c r="R113" i="4" s="1"/>
  <c r="N113" i="4"/>
  <c r="T113" i="4" s="1"/>
  <c r="M108" i="4"/>
  <c r="Q108" i="4" s="1"/>
  <c r="R108" i="4" s="1"/>
  <c r="N108" i="4"/>
  <c r="T108" i="4" s="1"/>
  <c r="M104" i="4"/>
  <c r="Q104" i="4" s="1"/>
  <c r="R104" i="4" s="1"/>
  <c r="N104" i="4"/>
  <c r="T104" i="4" s="1"/>
  <c r="M98" i="4"/>
  <c r="Q98" i="4" s="1"/>
  <c r="R98" i="4" s="1"/>
  <c r="N98" i="4"/>
  <c r="T98" i="4" s="1"/>
  <c r="M96" i="4"/>
  <c r="Q96" i="4" s="1"/>
  <c r="R96" i="4" s="1"/>
  <c r="N96" i="4"/>
  <c r="T96" i="4" s="1"/>
  <c r="M92" i="4"/>
  <c r="Q92" i="4" s="1"/>
  <c r="R92" i="4" s="1"/>
  <c r="N92" i="4"/>
  <c r="T92" i="4" s="1"/>
  <c r="M81" i="4"/>
  <c r="Q81" i="4" s="1"/>
  <c r="R81" i="4" s="1"/>
  <c r="N81" i="4"/>
  <c r="T81" i="4" s="1"/>
  <c r="AG80" i="4"/>
  <c r="AH80" i="4" s="1"/>
  <c r="N80" i="4"/>
  <c r="T80" i="4" s="1"/>
  <c r="M70" i="4"/>
  <c r="Q70" i="4" s="1"/>
  <c r="R70" i="4" s="1"/>
  <c r="N70" i="4"/>
  <c r="T70" i="4" s="1"/>
  <c r="M65" i="4"/>
  <c r="Q65" i="4" s="1"/>
  <c r="R65" i="4" s="1"/>
  <c r="N65" i="4"/>
  <c r="T65" i="4" s="1"/>
  <c r="M64" i="4"/>
  <c r="Q64" i="4" s="1"/>
  <c r="R64" i="4" s="1"/>
  <c r="N64" i="4"/>
  <c r="T64" i="4" s="1"/>
  <c r="M87" i="4"/>
  <c r="Q87" i="4" s="1"/>
  <c r="R87" i="4" s="1"/>
  <c r="N87" i="4"/>
  <c r="T87" i="4" s="1"/>
  <c r="Y92" i="4"/>
  <c r="Y119" i="4"/>
  <c r="Y136" i="4"/>
  <c r="AA136" i="4" s="1"/>
  <c r="Y129" i="4"/>
  <c r="Y106" i="4"/>
  <c r="Y111" i="4"/>
  <c r="AJ125" i="4"/>
  <c r="AK125" i="4" s="1"/>
  <c r="M125" i="4"/>
  <c r="Q125" i="4" s="1"/>
  <c r="R125" i="4" s="1"/>
  <c r="AO119" i="4"/>
  <c r="M119" i="4"/>
  <c r="Q119" i="4" s="1"/>
  <c r="R119" i="4" s="1"/>
  <c r="AO111" i="4"/>
  <c r="M111" i="4"/>
  <c r="Q111" i="4" s="1"/>
  <c r="R111" i="4" s="1"/>
  <c r="AO94" i="4"/>
  <c r="M94" i="4"/>
  <c r="Q94" i="4" s="1"/>
  <c r="R94" i="4" s="1"/>
  <c r="AO91" i="4"/>
  <c r="M91" i="4"/>
  <c r="Q91" i="4" s="1"/>
  <c r="R91" i="4" s="1"/>
  <c r="AO77" i="4"/>
  <c r="M77" i="4"/>
  <c r="Q77" i="4" s="1"/>
  <c r="R77" i="4" s="1"/>
  <c r="AO67" i="4"/>
  <c r="M67" i="4"/>
  <c r="Q67" i="4" s="1"/>
  <c r="R67" i="4" s="1"/>
  <c r="AO142" i="4"/>
  <c r="M142" i="4"/>
  <c r="Q142" i="4" s="1"/>
  <c r="R142" i="4" s="1"/>
  <c r="AO135" i="4"/>
  <c r="M135" i="4"/>
  <c r="Q135" i="4" s="1"/>
  <c r="R135" i="4" s="1"/>
  <c r="AO131" i="4"/>
  <c r="M131" i="4"/>
  <c r="Q131" i="4" s="1"/>
  <c r="R131" i="4" s="1"/>
  <c r="AO128" i="4"/>
  <c r="M128" i="4"/>
  <c r="Q128" i="4" s="1"/>
  <c r="R128" i="4" s="1"/>
  <c r="AO124" i="4"/>
  <c r="M124" i="4"/>
  <c r="Q124" i="4" s="1"/>
  <c r="R124" i="4" s="1"/>
  <c r="AG118" i="4"/>
  <c r="AH118" i="4" s="1"/>
  <c r="M118" i="4"/>
  <c r="Q118" i="4" s="1"/>
  <c r="R118" i="4" s="1"/>
  <c r="Y115" i="4"/>
  <c r="AA115" i="4" s="1"/>
  <c r="AG115" i="4"/>
  <c r="AH115" i="4" s="1"/>
  <c r="M115" i="4"/>
  <c r="Q115" i="4" s="1"/>
  <c r="R115" i="4" s="1"/>
  <c r="Y113" i="4"/>
  <c r="AA113" i="4" s="1"/>
  <c r="AO110" i="4"/>
  <c r="M110" i="4"/>
  <c r="Q110" i="4" s="1"/>
  <c r="R110" i="4" s="1"/>
  <c r="Y107" i="4"/>
  <c r="AA107" i="4" s="1"/>
  <c r="AO107" i="4"/>
  <c r="M107" i="4"/>
  <c r="Q107" i="4" s="1"/>
  <c r="R107" i="4" s="1"/>
  <c r="AO105" i="4"/>
  <c r="M105" i="4"/>
  <c r="Q105" i="4" s="1"/>
  <c r="R105" i="4" s="1"/>
  <c r="AO101" i="4"/>
  <c r="M101" i="4"/>
  <c r="Q101" i="4" s="1"/>
  <c r="R101" i="4" s="1"/>
  <c r="AG97" i="4"/>
  <c r="AH97" i="4" s="1"/>
  <c r="M97" i="4"/>
  <c r="Q97" i="4" s="1"/>
  <c r="R97" i="4" s="1"/>
  <c r="AO93" i="4"/>
  <c r="M93" i="4"/>
  <c r="Q93" i="4" s="1"/>
  <c r="R93" i="4" s="1"/>
  <c r="AO88" i="4"/>
  <c r="M88" i="4"/>
  <c r="Q88" i="4" s="1"/>
  <c r="R88" i="4" s="1"/>
  <c r="AO84" i="4"/>
  <c r="M84" i="4"/>
  <c r="Q84" i="4" s="1"/>
  <c r="R84" i="4" s="1"/>
  <c r="AO79" i="4"/>
  <c r="M79" i="4"/>
  <c r="Q79" i="4" s="1"/>
  <c r="R79" i="4" s="1"/>
  <c r="AO76" i="4"/>
  <c r="M76" i="4"/>
  <c r="Q76" i="4" s="1"/>
  <c r="R76" i="4" s="1"/>
  <c r="AO72" i="4"/>
  <c r="M72" i="4"/>
  <c r="Q72" i="4" s="1"/>
  <c r="R72" i="4" s="1"/>
  <c r="AJ63" i="4"/>
  <c r="AK63" i="4" s="1"/>
  <c r="M63" i="4"/>
  <c r="Q63" i="4" s="1"/>
  <c r="R63" i="4" s="1"/>
  <c r="AJ106" i="4"/>
  <c r="AK106" i="4" s="1"/>
  <c r="M106" i="4"/>
  <c r="Q106" i="4" s="1"/>
  <c r="R106" i="4" s="1"/>
  <c r="AO86" i="4"/>
  <c r="M86" i="4"/>
  <c r="Q86" i="4" s="1"/>
  <c r="R86" i="4" s="1"/>
  <c r="AO85" i="4"/>
  <c r="M85" i="4"/>
  <c r="Q85" i="4" s="1"/>
  <c r="R85" i="4" s="1"/>
  <c r="AO80" i="4"/>
  <c r="M80" i="4"/>
  <c r="Q80" i="4" s="1"/>
  <c r="R80" i="4" s="1"/>
  <c r="AO71" i="4"/>
  <c r="M71" i="4"/>
  <c r="Q71" i="4" s="1"/>
  <c r="R71" i="4" s="1"/>
  <c r="AO66" i="4"/>
  <c r="M66" i="4"/>
  <c r="Q66" i="4" s="1"/>
  <c r="R66" i="4" s="1"/>
  <c r="AO137" i="4"/>
  <c r="M137" i="4"/>
  <c r="Q137" i="4" s="1"/>
  <c r="R137" i="4" s="1"/>
  <c r="AO134" i="4"/>
  <c r="M134" i="4"/>
  <c r="Q134" i="4" s="1"/>
  <c r="R134" i="4" s="1"/>
  <c r="AO127" i="4"/>
  <c r="M127" i="4"/>
  <c r="Q127" i="4" s="1"/>
  <c r="R127" i="4" s="1"/>
  <c r="AO123" i="4"/>
  <c r="M123" i="4"/>
  <c r="Q123" i="4" s="1"/>
  <c r="R123" i="4" s="1"/>
  <c r="Y120" i="4"/>
  <c r="AA120" i="4" s="1"/>
  <c r="AO120" i="4"/>
  <c r="M120" i="4"/>
  <c r="Q120" i="4" s="1"/>
  <c r="R120" i="4" s="1"/>
  <c r="AJ117" i="4"/>
  <c r="AK117" i="4" s="1"/>
  <c r="M117" i="4"/>
  <c r="Q117" i="4" s="1"/>
  <c r="R117" i="4" s="1"/>
  <c r="AO114" i="4"/>
  <c r="M114" i="4"/>
  <c r="Q114" i="4" s="1"/>
  <c r="R114" i="4" s="1"/>
  <c r="AO112" i="4"/>
  <c r="M112" i="4"/>
  <c r="Q112" i="4" s="1"/>
  <c r="R112" i="4" s="1"/>
  <c r="AO109" i="4"/>
  <c r="M109" i="4"/>
  <c r="Q109" i="4" s="1"/>
  <c r="R109" i="4" s="1"/>
  <c r="AO100" i="4"/>
  <c r="M100" i="4"/>
  <c r="Q100" i="4" s="1"/>
  <c r="R100" i="4" s="1"/>
  <c r="AO89" i="4"/>
  <c r="M89" i="4"/>
  <c r="Q89" i="4" s="1"/>
  <c r="R89" i="4" s="1"/>
  <c r="AO82" i="4"/>
  <c r="M82" i="4"/>
  <c r="Q82" i="4" s="1"/>
  <c r="R82" i="4" s="1"/>
  <c r="AG79" i="4"/>
  <c r="AH79" i="4" s="1"/>
  <c r="AE79" i="4"/>
  <c r="AO75" i="4"/>
  <c r="M75" i="4"/>
  <c r="Q75" i="4" s="1"/>
  <c r="R75" i="4" s="1"/>
  <c r="AO74" i="4"/>
  <c r="M74" i="4"/>
  <c r="Q74" i="4" s="1"/>
  <c r="R74" i="4" s="1"/>
  <c r="AO73" i="4"/>
  <c r="M73" i="4"/>
  <c r="Q73" i="4" s="1"/>
  <c r="R73" i="4" s="1"/>
  <c r="AO69" i="4"/>
  <c r="M69" i="4"/>
  <c r="Q69" i="4" s="1"/>
  <c r="R69" i="4" s="1"/>
  <c r="AG132" i="4"/>
  <c r="AH132" i="4" s="1"/>
  <c r="M132" i="4"/>
  <c r="Q132" i="4" s="1"/>
  <c r="R132" i="4" s="1"/>
  <c r="AO102" i="4"/>
  <c r="M102" i="4"/>
  <c r="Q102" i="4" s="1"/>
  <c r="R102" i="4" s="1"/>
  <c r="AO133" i="4"/>
  <c r="M133" i="4"/>
  <c r="Q133" i="4" s="1"/>
  <c r="R133" i="4" s="1"/>
  <c r="AO122" i="4"/>
  <c r="M122" i="4"/>
  <c r="Q122" i="4" s="1"/>
  <c r="R122" i="4" s="1"/>
  <c r="AE120" i="4"/>
  <c r="AO116" i="4"/>
  <c r="M116" i="4"/>
  <c r="Q116" i="4" s="1"/>
  <c r="R116" i="4" s="1"/>
  <c r="AO103" i="4"/>
  <c r="M103" i="4"/>
  <c r="Q103" i="4" s="1"/>
  <c r="R103" i="4" s="1"/>
  <c r="AO99" i="4"/>
  <c r="M99" i="4"/>
  <c r="Q99" i="4" s="1"/>
  <c r="R99" i="4" s="1"/>
  <c r="AO95" i="4"/>
  <c r="M95" i="4"/>
  <c r="Q95" i="4" s="1"/>
  <c r="R95" i="4" s="1"/>
  <c r="AO90" i="4"/>
  <c r="M90" i="4"/>
  <c r="Q90" i="4" s="1"/>
  <c r="R90" i="4" s="1"/>
  <c r="AO83" i="4"/>
  <c r="M83" i="4"/>
  <c r="Q83" i="4" s="1"/>
  <c r="R83" i="4" s="1"/>
  <c r="AO68" i="4"/>
  <c r="M68" i="4"/>
  <c r="Q68" i="4" s="1"/>
  <c r="R68" i="4" s="1"/>
  <c r="Y140" i="4"/>
  <c r="Y131" i="4"/>
  <c r="AJ119" i="4"/>
  <c r="AK119" i="4" s="1"/>
  <c r="AE111" i="4"/>
  <c r="AJ73" i="4"/>
  <c r="AK73" i="4" s="1"/>
  <c r="Y142" i="4"/>
  <c r="AA142" i="4" s="1"/>
  <c r="Y105" i="4"/>
  <c r="AA105" i="4" s="1"/>
  <c r="Y102" i="4"/>
  <c r="AA102" i="4" s="1"/>
  <c r="Z99" i="4"/>
  <c r="Y96" i="4"/>
  <c r="AA96" i="4" s="1"/>
  <c r="AE93" i="4"/>
  <c r="Y84" i="4"/>
  <c r="AA84" i="4" s="1"/>
  <c r="Y68" i="4"/>
  <c r="AA68" i="4" s="1"/>
  <c r="AE102" i="4"/>
  <c r="AE87" i="4"/>
  <c r="AE96" i="4"/>
  <c r="AE133" i="4"/>
  <c r="AE110" i="4"/>
  <c r="AE128" i="4"/>
  <c r="AE112" i="4"/>
  <c r="AE95" i="4"/>
  <c r="AE141" i="4"/>
  <c r="AE127" i="4"/>
  <c r="AE98" i="4"/>
  <c r="AE82" i="4"/>
  <c r="AE66" i="4"/>
  <c r="AE90" i="4"/>
  <c r="Y130" i="4"/>
  <c r="AA130" i="4" s="1"/>
  <c r="AE130" i="4"/>
  <c r="AE129" i="4"/>
  <c r="AE121" i="4"/>
  <c r="AE86" i="4"/>
  <c r="AE64" i="4"/>
  <c r="AE63" i="4"/>
  <c r="Y98" i="4"/>
  <c r="AA98" i="4" s="1"/>
  <c r="C96" i="9"/>
  <c r="AG88" i="4"/>
  <c r="AH88" i="4" s="1"/>
  <c r="C89" i="9"/>
  <c r="Y121" i="4"/>
  <c r="AA121" i="4" s="1"/>
  <c r="Y95" i="4"/>
  <c r="AP85" i="4"/>
  <c r="AQ85" i="4" s="1"/>
  <c r="AG134" i="4"/>
  <c r="AH134" i="4" s="1"/>
  <c r="Y66" i="4"/>
  <c r="AA66" i="4" s="1"/>
  <c r="AG71" i="4"/>
  <c r="AH71" i="4" s="1"/>
  <c r="AP142" i="4"/>
  <c r="AQ142" i="4" s="1"/>
  <c r="AG123" i="4"/>
  <c r="AH123" i="4" s="1"/>
  <c r="AG100" i="4"/>
  <c r="AH100" i="4" s="1"/>
  <c r="AJ80" i="4"/>
  <c r="AK80" i="4" s="1"/>
  <c r="Z69" i="4"/>
  <c r="AA69" i="4" s="1"/>
  <c r="U97" i="4"/>
  <c r="V97" i="4" s="1"/>
  <c r="AP90" i="4"/>
  <c r="AQ90" i="4" s="1"/>
  <c r="I90" i="4"/>
  <c r="AE92" i="4"/>
  <c r="AP66" i="4"/>
  <c r="AQ66" i="4" s="1"/>
  <c r="AE132" i="4"/>
  <c r="AG126" i="4"/>
  <c r="AH126" i="4" s="1"/>
  <c r="U123" i="4"/>
  <c r="V123" i="4" s="1"/>
  <c r="AP82" i="4"/>
  <c r="AQ82" i="4" s="1"/>
  <c r="AO143" i="4"/>
  <c r="AG143" i="4"/>
  <c r="AH143" i="4" s="1"/>
  <c r="AJ134" i="4"/>
  <c r="AK134" i="4" s="1"/>
  <c r="AP129" i="4"/>
  <c r="AQ129" i="4" s="1"/>
  <c r="AP128" i="4"/>
  <c r="AQ128" i="4" s="1"/>
  <c r="U100" i="4"/>
  <c r="V100" i="4" s="1"/>
  <c r="F66" i="11"/>
  <c r="I66" i="11" s="1"/>
  <c r="J66" i="11" s="1"/>
  <c r="K66" i="11" s="1"/>
  <c r="M66" i="11" s="1"/>
  <c r="N66" i="11" s="1"/>
  <c r="L66" i="11"/>
  <c r="O65" i="4" s="1"/>
  <c r="Y66" i="11"/>
  <c r="Z66" i="11" s="1"/>
  <c r="AA66" i="11"/>
  <c r="AB66" i="11" s="1"/>
  <c r="AC66" i="11"/>
  <c r="AE66" i="11"/>
  <c r="F174" i="11"/>
  <c r="I174" i="11" s="1"/>
  <c r="J174" i="11" s="1"/>
  <c r="K174" i="11" s="1"/>
  <c r="M174" i="11" s="1"/>
  <c r="N174" i="11" s="1"/>
  <c r="L174" i="11"/>
  <c r="O173" i="4" s="1"/>
  <c r="Y174" i="11"/>
  <c r="Z174" i="11" s="1"/>
  <c r="AA174" i="11"/>
  <c r="AB174" i="11" s="1"/>
  <c r="AE174" i="11"/>
  <c r="AF174" i="11" s="1"/>
  <c r="AC174" i="11"/>
  <c r="F170" i="11"/>
  <c r="I170" i="11" s="1"/>
  <c r="J170" i="11" s="1"/>
  <c r="K170" i="11" s="1"/>
  <c r="M170" i="11" s="1"/>
  <c r="N170" i="11" s="1"/>
  <c r="L170" i="11"/>
  <c r="O169" i="4" s="1"/>
  <c r="Y170" i="11"/>
  <c r="Z170" i="11" s="1"/>
  <c r="AA170" i="11"/>
  <c r="AB170" i="11" s="1"/>
  <c r="AE170" i="11"/>
  <c r="AF170" i="11" s="1"/>
  <c r="AC170" i="11"/>
  <c r="F165" i="11"/>
  <c r="G165" i="11" s="1"/>
  <c r="I165" i="11"/>
  <c r="J165" i="11" s="1"/>
  <c r="K165" i="11" s="1"/>
  <c r="M165" i="11" s="1"/>
  <c r="N165" i="11" s="1"/>
  <c r="L165" i="11"/>
  <c r="O164" i="4" s="1"/>
  <c r="Y165" i="11"/>
  <c r="Z165" i="11" s="1"/>
  <c r="AA165" i="11"/>
  <c r="AB165" i="11" s="1"/>
  <c r="AC165" i="11"/>
  <c r="AE165" i="11"/>
  <c r="AF165" i="11" s="1"/>
  <c r="F161" i="11"/>
  <c r="G161" i="11" s="1"/>
  <c r="I161" i="11"/>
  <c r="J161" i="11" s="1"/>
  <c r="K161" i="11" s="1"/>
  <c r="M161" i="11" s="1"/>
  <c r="N161" i="11" s="1"/>
  <c r="L161" i="11"/>
  <c r="O160" i="4" s="1"/>
  <c r="Y161" i="11"/>
  <c r="Z161" i="11" s="1"/>
  <c r="AA161" i="11"/>
  <c r="AB161" i="11" s="1"/>
  <c r="AC161" i="11"/>
  <c r="AE161" i="11"/>
  <c r="AF161" i="11" s="1"/>
  <c r="I157" i="11"/>
  <c r="J157" i="11" s="1"/>
  <c r="K157" i="11" s="1"/>
  <c r="M157" i="11" s="1"/>
  <c r="N157" i="11" s="1"/>
  <c r="F157" i="11"/>
  <c r="G157" i="11" s="1"/>
  <c r="L157" i="11"/>
  <c r="O156" i="4" s="1"/>
  <c r="Y157" i="11"/>
  <c r="Z157" i="11" s="1"/>
  <c r="AA157" i="11"/>
  <c r="AB157" i="11" s="1"/>
  <c r="AC157" i="11"/>
  <c r="AE157" i="11"/>
  <c r="AF157" i="11" s="1"/>
  <c r="L152" i="11"/>
  <c r="O151" i="4" s="1"/>
  <c r="Y152" i="11"/>
  <c r="Z152" i="11" s="1"/>
  <c r="AA152" i="11"/>
  <c r="AB152" i="11" s="1"/>
  <c r="AE152" i="11"/>
  <c r="AF152" i="11" s="1"/>
  <c r="AC152" i="11"/>
  <c r="F152" i="11"/>
  <c r="F147" i="11"/>
  <c r="G147" i="11" s="1"/>
  <c r="I147" i="11"/>
  <c r="J147" i="11" s="1"/>
  <c r="K147" i="11" s="1"/>
  <c r="M147" i="11" s="1"/>
  <c r="N147" i="11" s="1"/>
  <c r="L147" i="11"/>
  <c r="O146" i="4" s="1"/>
  <c r="Y147" i="11"/>
  <c r="Z147" i="11" s="1"/>
  <c r="AA147" i="11"/>
  <c r="AB147" i="11" s="1"/>
  <c r="AE147" i="11"/>
  <c r="AF147" i="11" s="1"/>
  <c r="AC147" i="11"/>
  <c r="F142" i="11"/>
  <c r="I142" i="11" s="1"/>
  <c r="J142" i="11" s="1"/>
  <c r="K142" i="11" s="1"/>
  <c r="M142" i="11" s="1"/>
  <c r="N142" i="11" s="1"/>
  <c r="L142" i="11"/>
  <c r="O141" i="4" s="1"/>
  <c r="Y142" i="11"/>
  <c r="Z142" i="11" s="1"/>
  <c r="AA142" i="11"/>
  <c r="AB142" i="11" s="1"/>
  <c r="AE142" i="11"/>
  <c r="AF142" i="11" s="1"/>
  <c r="AC142" i="11"/>
  <c r="F138" i="11"/>
  <c r="I138" i="11" s="1"/>
  <c r="J138" i="11" s="1"/>
  <c r="K138" i="11" s="1"/>
  <c r="M138" i="11" s="1"/>
  <c r="N138" i="11" s="1"/>
  <c r="L138" i="11"/>
  <c r="O137" i="4" s="1"/>
  <c r="Y138" i="11"/>
  <c r="Z138" i="11" s="1"/>
  <c r="AA138" i="11"/>
  <c r="AB138" i="11" s="1"/>
  <c r="AE138" i="11"/>
  <c r="AF138" i="11" s="1"/>
  <c r="AC138" i="11"/>
  <c r="F134" i="11"/>
  <c r="L134" i="11"/>
  <c r="O133" i="4" s="1"/>
  <c r="Y134" i="11"/>
  <c r="Z134" i="11" s="1"/>
  <c r="AA134" i="11"/>
  <c r="AB134" i="11" s="1"/>
  <c r="AE134" i="11"/>
  <c r="AF134" i="11" s="1"/>
  <c r="AC134" i="11"/>
  <c r="F130" i="11"/>
  <c r="L130" i="11"/>
  <c r="O129" i="4" s="1"/>
  <c r="Y130" i="11"/>
  <c r="Z130" i="11" s="1"/>
  <c r="AA130" i="11"/>
  <c r="AB130" i="11" s="1"/>
  <c r="AE130" i="11"/>
  <c r="AF130" i="11" s="1"/>
  <c r="AC130" i="11"/>
  <c r="F126" i="11"/>
  <c r="I126" i="11" s="1"/>
  <c r="J126" i="11" s="1"/>
  <c r="K126" i="11" s="1"/>
  <c r="M126" i="11" s="1"/>
  <c r="N126" i="11" s="1"/>
  <c r="L126" i="11"/>
  <c r="O125" i="4" s="1"/>
  <c r="Y126" i="11"/>
  <c r="Z126" i="11" s="1"/>
  <c r="AA126" i="11"/>
  <c r="AB126" i="11" s="1"/>
  <c r="AE126" i="11"/>
  <c r="AF126" i="11" s="1"/>
  <c r="AC126" i="11"/>
  <c r="F122" i="11"/>
  <c r="I122" i="11" s="1"/>
  <c r="J122" i="11" s="1"/>
  <c r="K122" i="11" s="1"/>
  <c r="M122" i="11" s="1"/>
  <c r="N122" i="11" s="1"/>
  <c r="L122" i="11"/>
  <c r="O121" i="4" s="1"/>
  <c r="Y122" i="11"/>
  <c r="Z122" i="11" s="1"/>
  <c r="AA122" i="11"/>
  <c r="AB122" i="11" s="1"/>
  <c r="AE122" i="11"/>
  <c r="AF122" i="11" s="1"/>
  <c r="AC122" i="11"/>
  <c r="F118" i="11"/>
  <c r="L118" i="11"/>
  <c r="O117" i="4" s="1"/>
  <c r="Y118" i="11"/>
  <c r="Z118" i="11" s="1"/>
  <c r="AA118" i="11"/>
  <c r="AB118" i="11" s="1"/>
  <c r="AE118" i="11"/>
  <c r="AF118" i="11" s="1"/>
  <c r="AC118" i="11"/>
  <c r="F114" i="11"/>
  <c r="L114" i="11"/>
  <c r="O113" i="4" s="1"/>
  <c r="P113" i="4" s="1"/>
  <c r="Y114" i="11"/>
  <c r="Z114" i="11" s="1"/>
  <c r="AA114" i="11"/>
  <c r="AB114" i="11" s="1"/>
  <c r="AE114" i="11"/>
  <c r="AF114" i="11" s="1"/>
  <c r="AC114" i="11"/>
  <c r="F110" i="11"/>
  <c r="I110" i="11" s="1"/>
  <c r="J110" i="11" s="1"/>
  <c r="K110" i="11" s="1"/>
  <c r="M110" i="11" s="1"/>
  <c r="N110" i="11" s="1"/>
  <c r="L110" i="11"/>
  <c r="Y110" i="11"/>
  <c r="Z110" i="11" s="1"/>
  <c r="AA110" i="11"/>
  <c r="AB110" i="11" s="1"/>
  <c r="AE110" i="11"/>
  <c r="AF110" i="11" s="1"/>
  <c r="AC110" i="11"/>
  <c r="F106" i="11"/>
  <c r="I106" i="11" s="1"/>
  <c r="J106" i="11" s="1"/>
  <c r="K106" i="11" s="1"/>
  <c r="M106" i="11" s="1"/>
  <c r="N106" i="11" s="1"/>
  <c r="L106" i="11"/>
  <c r="O105" i="4" s="1"/>
  <c r="P105" i="4" s="1"/>
  <c r="Y106" i="11"/>
  <c r="Z106" i="11" s="1"/>
  <c r="AA106" i="11"/>
  <c r="AB106" i="11" s="1"/>
  <c r="AE106" i="11"/>
  <c r="AF106" i="11" s="1"/>
  <c r="AC106" i="11"/>
  <c r="F102" i="11"/>
  <c r="L102" i="11"/>
  <c r="O101" i="4" s="1"/>
  <c r="Y102" i="11"/>
  <c r="Z102" i="11" s="1"/>
  <c r="AA102" i="11"/>
  <c r="AB102" i="11" s="1"/>
  <c r="AE102" i="11"/>
  <c r="AC102" i="11"/>
  <c r="F98" i="11"/>
  <c r="L98" i="11"/>
  <c r="O97" i="4" s="1"/>
  <c r="P97" i="4" s="1"/>
  <c r="Y98" i="11"/>
  <c r="Z98" i="11" s="1"/>
  <c r="AA98" i="11"/>
  <c r="AB98" i="11" s="1"/>
  <c r="AE98" i="11"/>
  <c r="AC98" i="11"/>
  <c r="F94" i="11"/>
  <c r="I94" i="11" s="1"/>
  <c r="J94" i="11" s="1"/>
  <c r="K94" i="11" s="1"/>
  <c r="M94" i="11" s="1"/>
  <c r="N94" i="11" s="1"/>
  <c r="L94" i="11"/>
  <c r="O93" i="4" s="1"/>
  <c r="Y94" i="11"/>
  <c r="Z94" i="11" s="1"/>
  <c r="AA94" i="11"/>
  <c r="AB94" i="11" s="1"/>
  <c r="AE94" i="11"/>
  <c r="AC94" i="11"/>
  <c r="F90" i="11"/>
  <c r="I90" i="11" s="1"/>
  <c r="J90" i="11" s="1"/>
  <c r="K90" i="11" s="1"/>
  <c r="M90" i="11" s="1"/>
  <c r="N90" i="11" s="1"/>
  <c r="L90" i="11"/>
  <c r="O89" i="4" s="1"/>
  <c r="Y90" i="11"/>
  <c r="Z90" i="11" s="1"/>
  <c r="AA90" i="11"/>
  <c r="AB90" i="11" s="1"/>
  <c r="AC90" i="11"/>
  <c r="AE90" i="11"/>
  <c r="F86" i="11"/>
  <c r="L86" i="11"/>
  <c r="O85" i="4" s="1"/>
  <c r="Y86" i="11"/>
  <c r="Z86" i="11" s="1"/>
  <c r="AA86" i="11"/>
  <c r="AB86" i="11" s="1"/>
  <c r="AC86" i="11"/>
  <c r="AE86" i="11"/>
  <c r="F82" i="11"/>
  <c r="L82" i="11"/>
  <c r="O81" i="4" s="1"/>
  <c r="Y82" i="11"/>
  <c r="Z82" i="11" s="1"/>
  <c r="AA82" i="11"/>
  <c r="AB82" i="11" s="1"/>
  <c r="AC82" i="11"/>
  <c r="AE82" i="11"/>
  <c r="F78" i="11"/>
  <c r="I78" i="11" s="1"/>
  <c r="J78" i="11" s="1"/>
  <c r="K78" i="11" s="1"/>
  <c r="M78" i="11" s="1"/>
  <c r="N78" i="11" s="1"/>
  <c r="L78" i="11"/>
  <c r="O77" i="4" s="1"/>
  <c r="P77" i="4" s="1"/>
  <c r="Y78" i="11"/>
  <c r="Z78" i="11" s="1"/>
  <c r="AA78" i="11"/>
  <c r="AB78" i="11" s="1"/>
  <c r="AE78" i="11"/>
  <c r="AC78" i="11"/>
  <c r="F74" i="11"/>
  <c r="I74" i="11" s="1"/>
  <c r="J74" i="11" s="1"/>
  <c r="K74" i="11" s="1"/>
  <c r="M74" i="11" s="1"/>
  <c r="N74" i="11" s="1"/>
  <c r="L74" i="11"/>
  <c r="O73" i="4" s="1"/>
  <c r="Y74" i="11"/>
  <c r="Z74" i="11" s="1"/>
  <c r="AA74" i="11"/>
  <c r="AB74" i="11" s="1"/>
  <c r="AC74" i="11"/>
  <c r="AE74" i="11"/>
  <c r="F70" i="11"/>
  <c r="L70" i="11"/>
  <c r="O69" i="4" s="1"/>
  <c r="Y70" i="11"/>
  <c r="Z70" i="11" s="1"/>
  <c r="AA70" i="11"/>
  <c r="AB70" i="11" s="1"/>
  <c r="AC70" i="11"/>
  <c r="AE70" i="11"/>
  <c r="AG91" i="4"/>
  <c r="AH91" i="4" s="1"/>
  <c r="F67" i="11"/>
  <c r="I67" i="11" s="1"/>
  <c r="J67" i="11" s="1"/>
  <c r="K67" i="11" s="1"/>
  <c r="M67" i="11" s="1"/>
  <c r="N67" i="11" s="1"/>
  <c r="L67" i="11"/>
  <c r="O66" i="4" s="1"/>
  <c r="P66" i="4" s="1"/>
  <c r="Y67" i="11"/>
  <c r="Z67" i="11" s="1"/>
  <c r="AA67" i="11"/>
  <c r="AB67" i="11" s="1"/>
  <c r="AC67" i="11"/>
  <c r="AE67" i="11"/>
  <c r="F175" i="11"/>
  <c r="I175" i="11"/>
  <c r="J175" i="11" s="1"/>
  <c r="K175" i="11" s="1"/>
  <c r="M175" i="11" s="1"/>
  <c r="N175" i="11" s="1"/>
  <c r="L175" i="11"/>
  <c r="O174" i="4" s="1"/>
  <c r="Y175" i="11"/>
  <c r="Z175" i="11" s="1"/>
  <c r="AA175" i="11"/>
  <c r="AB175" i="11" s="1"/>
  <c r="AE175" i="11"/>
  <c r="AF175" i="11" s="1"/>
  <c r="AC175" i="11"/>
  <c r="F171" i="11"/>
  <c r="I171" i="11" s="1"/>
  <c r="J171" i="11" s="1"/>
  <c r="K171" i="11" s="1"/>
  <c r="M171" i="11" s="1"/>
  <c r="N171" i="11" s="1"/>
  <c r="L171" i="11"/>
  <c r="O170" i="4" s="1"/>
  <c r="Y171" i="11"/>
  <c r="Z171" i="11" s="1"/>
  <c r="AA171" i="11"/>
  <c r="AB171" i="11" s="1"/>
  <c r="AE171" i="11"/>
  <c r="AF171" i="11" s="1"/>
  <c r="AC171" i="11"/>
  <c r="F166" i="11"/>
  <c r="I166" i="11" s="1"/>
  <c r="J166" i="11" s="1"/>
  <c r="K166" i="11" s="1"/>
  <c r="M166" i="11" s="1"/>
  <c r="N166" i="11" s="1"/>
  <c r="L166" i="11"/>
  <c r="O165" i="4" s="1"/>
  <c r="Y166" i="11"/>
  <c r="Z166" i="11" s="1"/>
  <c r="AA166" i="11"/>
  <c r="AB166" i="11" s="1"/>
  <c r="AE166" i="11"/>
  <c r="AF166" i="11" s="1"/>
  <c r="AC166" i="11"/>
  <c r="F162" i="11"/>
  <c r="I162" i="11" s="1"/>
  <c r="J162" i="11" s="1"/>
  <c r="K162" i="11" s="1"/>
  <c r="M162" i="11" s="1"/>
  <c r="N162" i="11" s="1"/>
  <c r="L162" i="11"/>
  <c r="Y162" i="11"/>
  <c r="Z162" i="11" s="1"/>
  <c r="AA162" i="11"/>
  <c r="AB162" i="11" s="1"/>
  <c r="AE162" i="11"/>
  <c r="AF162" i="11" s="1"/>
  <c r="AC162" i="11"/>
  <c r="F158" i="11"/>
  <c r="L158" i="11"/>
  <c r="O157" i="4" s="1"/>
  <c r="Y158" i="11"/>
  <c r="Z158" i="11" s="1"/>
  <c r="AA158" i="11"/>
  <c r="AB158" i="11" s="1"/>
  <c r="AE158" i="11"/>
  <c r="AF158" i="11" s="1"/>
  <c r="AC158" i="11"/>
  <c r="F153" i="11"/>
  <c r="G153" i="11" s="1"/>
  <c r="I153" i="11"/>
  <c r="J153" i="11" s="1"/>
  <c r="K153" i="11" s="1"/>
  <c r="M153" i="11" s="1"/>
  <c r="N153" i="11" s="1"/>
  <c r="L153" i="11"/>
  <c r="O152" i="4" s="1"/>
  <c r="Y153" i="11"/>
  <c r="Z153" i="11" s="1"/>
  <c r="AA153" i="11"/>
  <c r="AB153" i="11" s="1"/>
  <c r="AC153" i="11"/>
  <c r="AE153" i="11"/>
  <c r="AF153" i="11" s="1"/>
  <c r="F148" i="11"/>
  <c r="G148" i="11" s="1"/>
  <c r="L148" i="11"/>
  <c r="O147" i="4" s="1"/>
  <c r="I148" i="11"/>
  <c r="J148" i="11" s="1"/>
  <c r="K148" i="11" s="1"/>
  <c r="M148" i="11" s="1"/>
  <c r="N148" i="11" s="1"/>
  <c r="Y148" i="11"/>
  <c r="Z148" i="11" s="1"/>
  <c r="AA148" i="11"/>
  <c r="AB148" i="11" s="1"/>
  <c r="AE148" i="11"/>
  <c r="AF148" i="11" s="1"/>
  <c r="AC148" i="11"/>
  <c r="F143" i="11"/>
  <c r="G143" i="11" s="1"/>
  <c r="I143" i="11"/>
  <c r="J143" i="11" s="1"/>
  <c r="K143" i="11" s="1"/>
  <c r="M143" i="11" s="1"/>
  <c r="N143" i="11" s="1"/>
  <c r="L143" i="11"/>
  <c r="O142" i="4" s="1"/>
  <c r="P142" i="4" s="1"/>
  <c r="Y143" i="11"/>
  <c r="Z143" i="11" s="1"/>
  <c r="AA143" i="11"/>
  <c r="AB143" i="11" s="1"/>
  <c r="AE143" i="11"/>
  <c r="AF143" i="11" s="1"/>
  <c r="AC143" i="11"/>
  <c r="F139" i="11"/>
  <c r="G139" i="11" s="1"/>
  <c r="I139" i="11"/>
  <c r="J139" i="11" s="1"/>
  <c r="K139" i="11" s="1"/>
  <c r="M139" i="11" s="1"/>
  <c r="N139" i="11" s="1"/>
  <c r="L139" i="11"/>
  <c r="O138" i="4" s="1"/>
  <c r="Y139" i="11"/>
  <c r="Z139" i="11" s="1"/>
  <c r="AA139" i="11"/>
  <c r="AB139" i="11" s="1"/>
  <c r="AE139" i="11"/>
  <c r="AF139" i="11" s="1"/>
  <c r="AC139" i="11"/>
  <c r="F135" i="11"/>
  <c r="G135" i="11" s="1"/>
  <c r="I135" i="11"/>
  <c r="J135" i="11" s="1"/>
  <c r="K135" i="11" s="1"/>
  <c r="M135" i="11" s="1"/>
  <c r="N135" i="11" s="1"/>
  <c r="L135" i="11"/>
  <c r="O134" i="4" s="1"/>
  <c r="Y135" i="11"/>
  <c r="Z135" i="11" s="1"/>
  <c r="AA135" i="11"/>
  <c r="AB135" i="11" s="1"/>
  <c r="AE135" i="11"/>
  <c r="AF135" i="11" s="1"/>
  <c r="AC135" i="11"/>
  <c r="F131" i="11"/>
  <c r="I131" i="11"/>
  <c r="J131" i="11" s="1"/>
  <c r="K131" i="11" s="1"/>
  <c r="M131" i="11" s="1"/>
  <c r="N131" i="11" s="1"/>
  <c r="L131" i="11"/>
  <c r="O130" i="4" s="1"/>
  <c r="Y131" i="11"/>
  <c r="Z131" i="11" s="1"/>
  <c r="AA131" i="11"/>
  <c r="AB131" i="11" s="1"/>
  <c r="AE131" i="11"/>
  <c r="AF131" i="11" s="1"/>
  <c r="AC131" i="11"/>
  <c r="F127" i="11"/>
  <c r="G127" i="11" s="1"/>
  <c r="I127" i="11"/>
  <c r="J127" i="11" s="1"/>
  <c r="K127" i="11" s="1"/>
  <c r="M127" i="11" s="1"/>
  <c r="N127" i="11" s="1"/>
  <c r="L127" i="11"/>
  <c r="O126" i="4" s="1"/>
  <c r="Y127" i="11"/>
  <c r="Z127" i="11" s="1"/>
  <c r="AA127" i="11"/>
  <c r="AB127" i="11" s="1"/>
  <c r="AE127" i="11"/>
  <c r="AF127" i="11" s="1"/>
  <c r="AC127" i="11"/>
  <c r="F123" i="11"/>
  <c r="I123" i="11" s="1"/>
  <c r="J123" i="11" s="1"/>
  <c r="K123" i="11" s="1"/>
  <c r="M123" i="11" s="1"/>
  <c r="N123" i="11" s="1"/>
  <c r="L123" i="11"/>
  <c r="O122" i="4" s="1"/>
  <c r="AA123" i="11"/>
  <c r="AB123" i="11" s="1"/>
  <c r="Y123" i="11"/>
  <c r="Z123" i="11" s="1"/>
  <c r="AE123" i="11"/>
  <c r="AF123" i="11" s="1"/>
  <c r="AC123" i="11"/>
  <c r="F119" i="11"/>
  <c r="G119" i="11" s="1"/>
  <c r="I119" i="11"/>
  <c r="J119" i="11" s="1"/>
  <c r="K119" i="11" s="1"/>
  <c r="M119" i="11" s="1"/>
  <c r="N119" i="11" s="1"/>
  <c r="L119" i="11"/>
  <c r="O118" i="4" s="1"/>
  <c r="Y119" i="11"/>
  <c r="Z119" i="11" s="1"/>
  <c r="AA119" i="11"/>
  <c r="AB119" i="11" s="1"/>
  <c r="AE119" i="11"/>
  <c r="AF119" i="11" s="1"/>
  <c r="AC119" i="11"/>
  <c r="F115" i="11"/>
  <c r="L115" i="11"/>
  <c r="O114" i="4" s="1"/>
  <c r="AA115" i="11"/>
  <c r="AB115" i="11" s="1"/>
  <c r="Y115" i="11"/>
  <c r="Z115" i="11" s="1"/>
  <c r="AE115" i="11"/>
  <c r="AF115" i="11" s="1"/>
  <c r="AC115" i="11"/>
  <c r="F111" i="11"/>
  <c r="G111" i="11" s="1"/>
  <c r="I111" i="11"/>
  <c r="J111" i="11" s="1"/>
  <c r="K111" i="11" s="1"/>
  <c r="M111" i="11" s="1"/>
  <c r="N111" i="11" s="1"/>
  <c r="L111" i="11"/>
  <c r="O110" i="4" s="1"/>
  <c r="P110" i="4" s="1"/>
  <c r="Y111" i="11"/>
  <c r="Z111" i="11" s="1"/>
  <c r="AA111" i="11"/>
  <c r="AB111" i="11" s="1"/>
  <c r="AE111" i="11"/>
  <c r="AF111" i="11" s="1"/>
  <c r="AC111" i="11"/>
  <c r="I103" i="11"/>
  <c r="J103" i="11" s="1"/>
  <c r="K103" i="11" s="1"/>
  <c r="M103" i="11" s="1"/>
  <c r="N103" i="11" s="1"/>
  <c r="F103" i="11"/>
  <c r="G103" i="11" s="1"/>
  <c r="L103" i="11"/>
  <c r="O102" i="4" s="1"/>
  <c r="Y103" i="11"/>
  <c r="Z103" i="11" s="1"/>
  <c r="AA103" i="11"/>
  <c r="AB103" i="11" s="1"/>
  <c r="AC103" i="11"/>
  <c r="AE103" i="11"/>
  <c r="AF103" i="11" s="1"/>
  <c r="F99" i="11"/>
  <c r="G99" i="11" s="1"/>
  <c r="I99" i="11"/>
  <c r="J99" i="11" s="1"/>
  <c r="K99" i="11" s="1"/>
  <c r="M99" i="11" s="1"/>
  <c r="N99" i="11" s="1"/>
  <c r="L99" i="11"/>
  <c r="O98" i="4" s="1"/>
  <c r="P98" i="4" s="1"/>
  <c r="Y99" i="11"/>
  <c r="Z99" i="11" s="1"/>
  <c r="AA99" i="11"/>
  <c r="AB99" i="11" s="1"/>
  <c r="AC99" i="11"/>
  <c r="AE99" i="11"/>
  <c r="F95" i="11"/>
  <c r="G95" i="11" s="1"/>
  <c r="I95" i="11"/>
  <c r="J95" i="11" s="1"/>
  <c r="K95" i="11" s="1"/>
  <c r="M95" i="11" s="1"/>
  <c r="N95" i="11" s="1"/>
  <c r="L95" i="11"/>
  <c r="O94" i="4" s="1"/>
  <c r="Y95" i="11"/>
  <c r="Z95" i="11" s="1"/>
  <c r="AA95" i="11"/>
  <c r="AB95" i="11" s="1"/>
  <c r="AC95" i="11"/>
  <c r="AE95" i="11"/>
  <c r="F91" i="11"/>
  <c r="G91" i="11" s="1"/>
  <c r="L91" i="11"/>
  <c r="O90" i="4" s="1"/>
  <c r="Y91" i="11"/>
  <c r="Z91" i="11" s="1"/>
  <c r="AA91" i="11"/>
  <c r="AB91" i="11" s="1"/>
  <c r="AC91" i="11"/>
  <c r="AE91" i="11"/>
  <c r="F87" i="11"/>
  <c r="G87" i="11" s="1"/>
  <c r="I87" i="11"/>
  <c r="J87" i="11" s="1"/>
  <c r="K87" i="11" s="1"/>
  <c r="M87" i="11" s="1"/>
  <c r="N87" i="11" s="1"/>
  <c r="L87" i="11"/>
  <c r="O86" i="4" s="1"/>
  <c r="Y87" i="11"/>
  <c r="Z87" i="11" s="1"/>
  <c r="AA87" i="11"/>
  <c r="AB87" i="11" s="1"/>
  <c r="AC87" i="11"/>
  <c r="AE87" i="11"/>
  <c r="F83" i="11"/>
  <c r="I83" i="11" s="1"/>
  <c r="J83" i="11" s="1"/>
  <c r="K83" i="11" s="1"/>
  <c r="M83" i="11" s="1"/>
  <c r="N83" i="11" s="1"/>
  <c r="L83" i="11"/>
  <c r="O82" i="4" s="1"/>
  <c r="Y83" i="11"/>
  <c r="Z83" i="11" s="1"/>
  <c r="AA83" i="11"/>
  <c r="AB83" i="11" s="1"/>
  <c r="AC83" i="11"/>
  <c r="AE83" i="11"/>
  <c r="I79" i="11"/>
  <c r="J79" i="11" s="1"/>
  <c r="K79" i="11" s="1"/>
  <c r="M79" i="11" s="1"/>
  <c r="N79" i="11" s="1"/>
  <c r="F79" i="11"/>
  <c r="G79" i="11" s="1"/>
  <c r="L79" i="11"/>
  <c r="O78" i="4" s="1"/>
  <c r="Y79" i="11"/>
  <c r="Z79" i="11" s="1"/>
  <c r="AA79" i="11"/>
  <c r="AB79" i="11" s="1"/>
  <c r="AC79" i="11"/>
  <c r="AE79" i="11"/>
  <c r="F75" i="11"/>
  <c r="L75" i="11"/>
  <c r="O74" i="4" s="1"/>
  <c r="Y75" i="11"/>
  <c r="Z75" i="11" s="1"/>
  <c r="AA75" i="11"/>
  <c r="AB75" i="11" s="1"/>
  <c r="AC75" i="11"/>
  <c r="AE75" i="11"/>
  <c r="F71" i="11"/>
  <c r="I71" i="11"/>
  <c r="J71" i="11" s="1"/>
  <c r="K71" i="11" s="1"/>
  <c r="M71" i="11" s="1"/>
  <c r="N71" i="11" s="1"/>
  <c r="L71" i="11"/>
  <c r="O70" i="4" s="1"/>
  <c r="Y71" i="11"/>
  <c r="Z71" i="11" s="1"/>
  <c r="AA71" i="11"/>
  <c r="AB71" i="11" s="1"/>
  <c r="AC71" i="11"/>
  <c r="AE71" i="11"/>
  <c r="F88" i="11"/>
  <c r="AE138" i="4"/>
  <c r="AP135" i="4"/>
  <c r="AQ135" i="4" s="1"/>
  <c r="AJ127" i="4"/>
  <c r="AK127" i="4" s="1"/>
  <c r="AE108" i="4"/>
  <c r="AG82" i="4"/>
  <c r="AH82" i="4" s="1"/>
  <c r="AG77" i="4"/>
  <c r="AH77" i="4" s="1"/>
  <c r="AG67" i="4"/>
  <c r="AH67" i="4" s="1"/>
  <c r="F68" i="11"/>
  <c r="I68" i="11"/>
  <c r="J68" i="11" s="1"/>
  <c r="K68" i="11" s="1"/>
  <c r="M68" i="11" s="1"/>
  <c r="N68" i="11" s="1"/>
  <c r="L68" i="11"/>
  <c r="Y68" i="11"/>
  <c r="Z68" i="11" s="1"/>
  <c r="AA68" i="11"/>
  <c r="AB68" i="11" s="1"/>
  <c r="AC68" i="11"/>
  <c r="AE68" i="11"/>
  <c r="L176" i="11"/>
  <c r="O175" i="4" s="1"/>
  <c r="Y176" i="11"/>
  <c r="Z176" i="11" s="1"/>
  <c r="AA176" i="11"/>
  <c r="AB176" i="11" s="1"/>
  <c r="AE176" i="11"/>
  <c r="AF176" i="11" s="1"/>
  <c r="AC176" i="11"/>
  <c r="F176" i="11"/>
  <c r="G176" i="11" s="1"/>
  <c r="F172" i="11"/>
  <c r="G172" i="11" s="1"/>
  <c r="L172" i="11"/>
  <c r="O171" i="4" s="1"/>
  <c r="I172" i="11"/>
  <c r="J172" i="11" s="1"/>
  <c r="K172" i="11" s="1"/>
  <c r="M172" i="11" s="1"/>
  <c r="N172" i="11" s="1"/>
  <c r="Y172" i="11"/>
  <c r="Z172" i="11" s="1"/>
  <c r="AA172" i="11"/>
  <c r="AB172" i="11" s="1"/>
  <c r="AE172" i="11"/>
  <c r="AF172" i="11" s="1"/>
  <c r="AC172" i="11"/>
  <c r="L168" i="11"/>
  <c r="O167" i="4" s="1"/>
  <c r="Y168" i="11"/>
  <c r="Z168" i="11" s="1"/>
  <c r="AA168" i="11"/>
  <c r="AB168" i="11" s="1"/>
  <c r="AE168" i="11"/>
  <c r="AF168" i="11" s="1"/>
  <c r="AC168" i="11"/>
  <c r="F168" i="11"/>
  <c r="G168" i="11" s="1"/>
  <c r="F167" i="11"/>
  <c r="I167" i="11"/>
  <c r="J167" i="11" s="1"/>
  <c r="K167" i="11" s="1"/>
  <c r="M167" i="11" s="1"/>
  <c r="N167" i="11" s="1"/>
  <c r="L167" i="11"/>
  <c r="O166" i="4" s="1"/>
  <c r="P166" i="4" s="1"/>
  <c r="D172" i="9" s="1"/>
  <c r="Y167" i="11"/>
  <c r="Z167" i="11" s="1"/>
  <c r="AA167" i="11"/>
  <c r="AB167" i="11" s="1"/>
  <c r="AE167" i="11"/>
  <c r="AF167" i="11" s="1"/>
  <c r="AC167" i="11"/>
  <c r="F163" i="11"/>
  <c r="G163" i="11" s="1"/>
  <c r="L163" i="11"/>
  <c r="O162" i="4" s="1"/>
  <c r="Y163" i="11"/>
  <c r="Z163" i="11" s="1"/>
  <c r="AA163" i="11"/>
  <c r="AB163" i="11" s="1"/>
  <c r="AE163" i="11"/>
  <c r="AF163" i="11" s="1"/>
  <c r="AC163" i="11"/>
  <c r="F159" i="11"/>
  <c r="I159" i="11"/>
  <c r="J159" i="11" s="1"/>
  <c r="K159" i="11" s="1"/>
  <c r="M159" i="11" s="1"/>
  <c r="N159" i="11" s="1"/>
  <c r="L159" i="11"/>
  <c r="O158" i="4" s="1"/>
  <c r="Y159" i="11"/>
  <c r="Z159" i="11" s="1"/>
  <c r="AA159" i="11"/>
  <c r="AB159" i="11" s="1"/>
  <c r="AE159" i="11"/>
  <c r="AF159" i="11" s="1"/>
  <c r="AC159" i="11"/>
  <c r="F154" i="11"/>
  <c r="I154" i="11" s="1"/>
  <c r="J154" i="11" s="1"/>
  <c r="K154" i="11" s="1"/>
  <c r="M154" i="11" s="1"/>
  <c r="N154" i="11" s="1"/>
  <c r="L154" i="11"/>
  <c r="O153" i="4" s="1"/>
  <c r="Y154" i="11"/>
  <c r="Z154" i="11" s="1"/>
  <c r="AA154" i="11"/>
  <c r="AB154" i="11" s="1"/>
  <c r="AE154" i="11"/>
  <c r="AF154" i="11" s="1"/>
  <c r="AC154" i="11"/>
  <c r="F149" i="11"/>
  <c r="G149" i="11" s="1"/>
  <c r="I149" i="11"/>
  <c r="J149" i="11" s="1"/>
  <c r="K149" i="11" s="1"/>
  <c r="M149" i="11" s="1"/>
  <c r="N149" i="11" s="1"/>
  <c r="L149" i="11"/>
  <c r="O148" i="4" s="1"/>
  <c r="Y149" i="11"/>
  <c r="Z149" i="11" s="1"/>
  <c r="AA149" i="11"/>
  <c r="AB149" i="11" s="1"/>
  <c r="AC149" i="11"/>
  <c r="AE149" i="11"/>
  <c r="AF149" i="11" s="1"/>
  <c r="L144" i="11"/>
  <c r="O143" i="4" s="1"/>
  <c r="Y144" i="11"/>
  <c r="Z144" i="11" s="1"/>
  <c r="AA144" i="11"/>
  <c r="AB144" i="11" s="1"/>
  <c r="AE144" i="11"/>
  <c r="AF144" i="11" s="1"/>
  <c r="AC144" i="11"/>
  <c r="F144" i="11"/>
  <c r="F140" i="11"/>
  <c r="I140" i="11"/>
  <c r="J140" i="11" s="1"/>
  <c r="K140" i="11" s="1"/>
  <c r="M140" i="11" s="1"/>
  <c r="N140" i="11" s="1"/>
  <c r="L140" i="11"/>
  <c r="O139" i="4" s="1"/>
  <c r="P139" i="4" s="1"/>
  <c r="Y140" i="11"/>
  <c r="Z140" i="11" s="1"/>
  <c r="AA140" i="11"/>
  <c r="AB140" i="11" s="1"/>
  <c r="AE140" i="11"/>
  <c r="AF140" i="11" s="1"/>
  <c r="AC140" i="11"/>
  <c r="L136" i="11"/>
  <c r="O135" i="4" s="1"/>
  <c r="Y136" i="11"/>
  <c r="Z136" i="11" s="1"/>
  <c r="AA136" i="11"/>
  <c r="AB136" i="11" s="1"/>
  <c r="AE136" i="11"/>
  <c r="AF136" i="11" s="1"/>
  <c r="AC136" i="11"/>
  <c r="F136" i="11"/>
  <c r="G136" i="11" s="1"/>
  <c r="F132" i="11"/>
  <c r="G132" i="11" s="1"/>
  <c r="I132" i="11"/>
  <c r="J132" i="11" s="1"/>
  <c r="K132" i="11" s="1"/>
  <c r="M132" i="11" s="1"/>
  <c r="N132" i="11" s="1"/>
  <c r="L132" i="11"/>
  <c r="O131" i="4" s="1"/>
  <c r="Y132" i="11"/>
  <c r="Z132" i="11" s="1"/>
  <c r="AA132" i="11"/>
  <c r="AB132" i="11" s="1"/>
  <c r="AE132" i="11"/>
  <c r="AF132" i="11" s="1"/>
  <c r="AC132" i="11"/>
  <c r="L128" i="11"/>
  <c r="Y128" i="11"/>
  <c r="Z128" i="11" s="1"/>
  <c r="AA128" i="11"/>
  <c r="AB128" i="11" s="1"/>
  <c r="AE128" i="11"/>
  <c r="AF128" i="11" s="1"/>
  <c r="AC128" i="11"/>
  <c r="F128" i="11"/>
  <c r="F124" i="11"/>
  <c r="I124" i="11"/>
  <c r="J124" i="11" s="1"/>
  <c r="K124" i="11" s="1"/>
  <c r="M124" i="11" s="1"/>
  <c r="N124" i="11" s="1"/>
  <c r="L124" i="11"/>
  <c r="O123" i="4" s="1"/>
  <c r="Y124" i="11"/>
  <c r="Z124" i="11" s="1"/>
  <c r="AA124" i="11"/>
  <c r="AB124" i="11" s="1"/>
  <c r="AE124" i="11"/>
  <c r="AF124" i="11" s="1"/>
  <c r="AC124" i="11"/>
  <c r="L120" i="11"/>
  <c r="O119" i="4" s="1"/>
  <c r="Y120" i="11"/>
  <c r="Z120" i="11" s="1"/>
  <c r="AA120" i="11"/>
  <c r="AB120" i="11" s="1"/>
  <c r="AE120" i="11"/>
  <c r="AF120" i="11" s="1"/>
  <c r="AC120" i="11"/>
  <c r="F120" i="11"/>
  <c r="F116" i="11"/>
  <c r="G116" i="11" s="1"/>
  <c r="I116" i="11"/>
  <c r="J116" i="11" s="1"/>
  <c r="K116" i="11" s="1"/>
  <c r="M116" i="11" s="1"/>
  <c r="N116" i="11" s="1"/>
  <c r="L116" i="11"/>
  <c r="O115" i="4" s="1"/>
  <c r="Y116" i="11"/>
  <c r="Z116" i="11" s="1"/>
  <c r="AA116" i="11"/>
  <c r="AB116" i="11" s="1"/>
  <c r="AE116" i="11"/>
  <c r="AF116" i="11" s="1"/>
  <c r="AC116" i="11"/>
  <c r="L112" i="11"/>
  <c r="O111" i="4" s="1"/>
  <c r="P111" i="4" s="1"/>
  <c r="Y112" i="11"/>
  <c r="Z112" i="11" s="1"/>
  <c r="AA112" i="11"/>
  <c r="AB112" i="11" s="1"/>
  <c r="AC112" i="11"/>
  <c r="AE112" i="11"/>
  <c r="AF112" i="11" s="1"/>
  <c r="F112" i="11"/>
  <c r="F108" i="11"/>
  <c r="I108" i="11"/>
  <c r="J108" i="11" s="1"/>
  <c r="K108" i="11" s="1"/>
  <c r="M108" i="11" s="1"/>
  <c r="N108" i="11" s="1"/>
  <c r="L108" i="11"/>
  <c r="O107" i="4" s="1"/>
  <c r="P107" i="4" s="1"/>
  <c r="Y108" i="11"/>
  <c r="Z108" i="11" s="1"/>
  <c r="AA108" i="11"/>
  <c r="AB108" i="11" s="1"/>
  <c r="AC108" i="11"/>
  <c r="AE108" i="11"/>
  <c r="AF108" i="11" s="1"/>
  <c r="L104" i="11"/>
  <c r="Y104" i="11"/>
  <c r="Z104" i="11" s="1"/>
  <c r="AA104" i="11"/>
  <c r="AB104" i="11" s="1"/>
  <c r="AE104" i="11"/>
  <c r="AF104" i="11" s="1"/>
  <c r="AC104" i="11"/>
  <c r="F104" i="11"/>
  <c r="F100" i="11"/>
  <c r="I100" i="11"/>
  <c r="J100" i="11" s="1"/>
  <c r="K100" i="11" s="1"/>
  <c r="M100" i="11" s="1"/>
  <c r="N100" i="11" s="1"/>
  <c r="L100" i="11"/>
  <c r="O99" i="4" s="1"/>
  <c r="P99" i="4" s="1"/>
  <c r="Y100" i="11"/>
  <c r="Z100" i="11" s="1"/>
  <c r="AA100" i="11"/>
  <c r="AB100" i="11" s="1"/>
  <c r="AE100" i="11"/>
  <c r="AC100" i="11"/>
  <c r="L96" i="11"/>
  <c r="O95" i="4" s="1"/>
  <c r="Y96" i="11"/>
  <c r="Z96" i="11" s="1"/>
  <c r="AA96" i="11"/>
  <c r="AB96" i="11" s="1"/>
  <c r="AE96" i="11"/>
  <c r="AC96" i="11"/>
  <c r="F96" i="11"/>
  <c r="F92" i="11"/>
  <c r="I92" i="11"/>
  <c r="J92" i="11" s="1"/>
  <c r="K92" i="11" s="1"/>
  <c r="M92" i="11" s="1"/>
  <c r="N92" i="11" s="1"/>
  <c r="L92" i="11"/>
  <c r="O91" i="4" s="1"/>
  <c r="Y92" i="11"/>
  <c r="Z92" i="11" s="1"/>
  <c r="AA92" i="11"/>
  <c r="AB92" i="11" s="1"/>
  <c r="AC92" i="11"/>
  <c r="AE92" i="11"/>
  <c r="L88" i="11"/>
  <c r="O87" i="4" s="1"/>
  <c r="Y88" i="11"/>
  <c r="Z88" i="11" s="1"/>
  <c r="AA88" i="11"/>
  <c r="AB88" i="11" s="1"/>
  <c r="AC88" i="11"/>
  <c r="AE88" i="11"/>
  <c r="F84" i="11"/>
  <c r="I84" i="11"/>
  <c r="J84" i="11" s="1"/>
  <c r="K84" i="11" s="1"/>
  <c r="M84" i="11" s="1"/>
  <c r="N84" i="11" s="1"/>
  <c r="L84" i="11"/>
  <c r="O83" i="4" s="1"/>
  <c r="Y84" i="11"/>
  <c r="Z84" i="11" s="1"/>
  <c r="AA84" i="11"/>
  <c r="AB84" i="11" s="1"/>
  <c r="AC84" i="11"/>
  <c r="AE84" i="11"/>
  <c r="L80" i="11"/>
  <c r="O79" i="4" s="1"/>
  <c r="Y80" i="11"/>
  <c r="Z80" i="11" s="1"/>
  <c r="AA80" i="11"/>
  <c r="AB80" i="11" s="1"/>
  <c r="AC80" i="11"/>
  <c r="AE80" i="11"/>
  <c r="F76" i="11"/>
  <c r="I76" i="11"/>
  <c r="J76" i="11" s="1"/>
  <c r="K76" i="11" s="1"/>
  <c r="M76" i="11" s="1"/>
  <c r="N76" i="11" s="1"/>
  <c r="L76" i="11"/>
  <c r="O75" i="4" s="1"/>
  <c r="Y76" i="11"/>
  <c r="Z76" i="11" s="1"/>
  <c r="AA76" i="11"/>
  <c r="AB76" i="11" s="1"/>
  <c r="AC76" i="11"/>
  <c r="AE76" i="11"/>
  <c r="L72" i="11"/>
  <c r="O71" i="4" s="1"/>
  <c r="Y72" i="11"/>
  <c r="Z72" i="11" s="1"/>
  <c r="AA72" i="11"/>
  <c r="AB72" i="11" s="1"/>
  <c r="AC72" i="11"/>
  <c r="AE72" i="11"/>
  <c r="F80" i="11"/>
  <c r="G80" i="11" s="1"/>
  <c r="F177" i="11"/>
  <c r="G177" i="11" s="1"/>
  <c r="I177" i="11"/>
  <c r="J177" i="11" s="1"/>
  <c r="K177" i="11" s="1"/>
  <c r="M177" i="11" s="1"/>
  <c r="N177" i="11" s="1"/>
  <c r="L177" i="11"/>
  <c r="O176" i="4" s="1"/>
  <c r="Y177" i="11"/>
  <c r="Z177" i="11" s="1"/>
  <c r="AA177" i="11"/>
  <c r="AB177" i="11" s="1"/>
  <c r="AC177" i="11"/>
  <c r="AE177" i="11"/>
  <c r="AF177" i="11" s="1"/>
  <c r="F173" i="11"/>
  <c r="G173" i="11" s="1"/>
  <c r="I173" i="11"/>
  <c r="J173" i="11" s="1"/>
  <c r="K173" i="11" s="1"/>
  <c r="M173" i="11" s="1"/>
  <c r="N173" i="11" s="1"/>
  <c r="L173" i="11"/>
  <c r="O172" i="4" s="1"/>
  <c r="Y173" i="11"/>
  <c r="Z173" i="11" s="1"/>
  <c r="AA173" i="11"/>
  <c r="AB173" i="11" s="1"/>
  <c r="AC173" i="11"/>
  <c r="AE173" i="11"/>
  <c r="AF173" i="11" s="1"/>
  <c r="I169" i="11"/>
  <c r="J169" i="11" s="1"/>
  <c r="K169" i="11" s="1"/>
  <c r="M169" i="11" s="1"/>
  <c r="N169" i="11" s="1"/>
  <c r="L169" i="11"/>
  <c r="O168" i="4" s="1"/>
  <c r="AW168" i="4" s="1"/>
  <c r="AX168" i="4" s="1"/>
  <c r="AY168" i="4" s="1"/>
  <c r="Y169" i="11"/>
  <c r="Z169" i="11" s="1"/>
  <c r="AA169" i="11"/>
  <c r="AB169" i="11" s="1"/>
  <c r="AC169" i="11"/>
  <c r="AE169" i="11"/>
  <c r="AF169" i="11" s="1"/>
  <c r="F169" i="11"/>
  <c r="G169" i="11" s="1"/>
  <c r="F164" i="11"/>
  <c r="G164" i="11" s="1"/>
  <c r="I164" i="11"/>
  <c r="J164" i="11" s="1"/>
  <c r="K164" i="11" s="1"/>
  <c r="M164" i="11" s="1"/>
  <c r="N164" i="11" s="1"/>
  <c r="L164" i="11"/>
  <c r="Y164" i="11"/>
  <c r="Z164" i="11" s="1"/>
  <c r="AA164" i="11"/>
  <c r="AB164" i="11" s="1"/>
  <c r="AE164" i="11"/>
  <c r="AF164" i="11" s="1"/>
  <c r="AC164" i="11"/>
  <c r="L160" i="11"/>
  <c r="O159" i="4" s="1"/>
  <c r="Y160" i="11"/>
  <c r="Z160" i="11" s="1"/>
  <c r="AA160" i="11"/>
  <c r="AB160" i="11" s="1"/>
  <c r="AE160" i="11"/>
  <c r="AF160" i="11" s="1"/>
  <c r="AC160" i="11"/>
  <c r="F160" i="11"/>
  <c r="G160" i="11" s="1"/>
  <c r="F156" i="11"/>
  <c r="G156" i="11" s="1"/>
  <c r="I156" i="11"/>
  <c r="J156" i="11" s="1"/>
  <c r="K156" i="11" s="1"/>
  <c r="M156" i="11" s="1"/>
  <c r="N156" i="11" s="1"/>
  <c r="L156" i="11"/>
  <c r="O155" i="4" s="1"/>
  <c r="Y156" i="11"/>
  <c r="Z156" i="11" s="1"/>
  <c r="AA156" i="11"/>
  <c r="AB156" i="11" s="1"/>
  <c r="AE156" i="11"/>
  <c r="AF156" i="11" s="1"/>
  <c r="AC156" i="11"/>
  <c r="F155" i="11"/>
  <c r="L155" i="11"/>
  <c r="O154" i="4" s="1"/>
  <c r="P154" i="4" s="1"/>
  <c r="D160" i="9" s="1"/>
  <c r="Y155" i="11"/>
  <c r="Z155" i="11" s="1"/>
  <c r="AA155" i="11"/>
  <c r="AB155" i="11" s="1"/>
  <c r="AE155" i="11"/>
  <c r="AF155" i="11" s="1"/>
  <c r="AC155" i="11"/>
  <c r="F151" i="11"/>
  <c r="G151" i="11" s="1"/>
  <c r="I151" i="11"/>
  <c r="J151" i="11" s="1"/>
  <c r="K151" i="11" s="1"/>
  <c r="M151" i="11" s="1"/>
  <c r="N151" i="11" s="1"/>
  <c r="L151" i="11"/>
  <c r="O150" i="4" s="1"/>
  <c r="Y151" i="11"/>
  <c r="Z151" i="11" s="1"/>
  <c r="AA151" i="11"/>
  <c r="AB151" i="11" s="1"/>
  <c r="AE151" i="11"/>
  <c r="AF151" i="11" s="1"/>
  <c r="AC151" i="11"/>
  <c r="F150" i="11"/>
  <c r="I150" i="11" s="1"/>
  <c r="J150" i="11" s="1"/>
  <c r="K150" i="11" s="1"/>
  <c r="M150" i="11" s="1"/>
  <c r="N150" i="11" s="1"/>
  <c r="L150" i="11"/>
  <c r="O149" i="4" s="1"/>
  <c r="P149" i="4" s="1"/>
  <c r="D155" i="9" s="1"/>
  <c r="Y150" i="11"/>
  <c r="Z150" i="11" s="1"/>
  <c r="AA150" i="11"/>
  <c r="AB150" i="11" s="1"/>
  <c r="AE150" i="11"/>
  <c r="AF150" i="11" s="1"/>
  <c r="AC150" i="11"/>
  <c r="F146" i="11"/>
  <c r="I146" i="11" s="1"/>
  <c r="J146" i="11" s="1"/>
  <c r="K146" i="11" s="1"/>
  <c r="M146" i="11" s="1"/>
  <c r="N146" i="11" s="1"/>
  <c r="L146" i="11"/>
  <c r="O145" i="4" s="1"/>
  <c r="Y146" i="11"/>
  <c r="Z146" i="11" s="1"/>
  <c r="AA146" i="11"/>
  <c r="AB146" i="11" s="1"/>
  <c r="AE146" i="11"/>
  <c r="AF146" i="11" s="1"/>
  <c r="AC146" i="11"/>
  <c r="I145" i="11"/>
  <c r="J145" i="11" s="1"/>
  <c r="K145" i="11" s="1"/>
  <c r="M145" i="11" s="1"/>
  <c r="N145" i="11" s="1"/>
  <c r="F145" i="11"/>
  <c r="G145" i="11" s="1"/>
  <c r="L145" i="11"/>
  <c r="O144" i="4" s="1"/>
  <c r="AW144" i="4" s="1"/>
  <c r="AX144" i="4" s="1"/>
  <c r="AY144" i="4" s="1"/>
  <c r="Y145" i="11"/>
  <c r="Z145" i="11" s="1"/>
  <c r="AA145" i="11"/>
  <c r="AB145" i="11" s="1"/>
  <c r="AC145" i="11"/>
  <c r="AE145" i="11"/>
  <c r="AF145" i="11" s="1"/>
  <c r="I141" i="11"/>
  <c r="J141" i="11" s="1"/>
  <c r="K141" i="11" s="1"/>
  <c r="M141" i="11" s="1"/>
  <c r="N141" i="11" s="1"/>
  <c r="F141" i="11"/>
  <c r="G141" i="11" s="1"/>
  <c r="L141" i="11"/>
  <c r="O140" i="4" s="1"/>
  <c r="Y141" i="11"/>
  <c r="Z141" i="11" s="1"/>
  <c r="AA141" i="11"/>
  <c r="AB141" i="11" s="1"/>
  <c r="AC141" i="11"/>
  <c r="AE141" i="11"/>
  <c r="AF141" i="11" s="1"/>
  <c r="I137" i="11"/>
  <c r="J137" i="11" s="1"/>
  <c r="K137" i="11" s="1"/>
  <c r="M137" i="11" s="1"/>
  <c r="N137" i="11" s="1"/>
  <c r="L137" i="11"/>
  <c r="O136" i="4" s="1"/>
  <c r="Y137" i="11"/>
  <c r="Z137" i="11" s="1"/>
  <c r="AA137" i="11"/>
  <c r="AB137" i="11" s="1"/>
  <c r="AC137" i="11"/>
  <c r="AE137" i="11"/>
  <c r="AF137" i="11" s="1"/>
  <c r="F137" i="11"/>
  <c r="G137" i="11" s="1"/>
  <c r="F133" i="11"/>
  <c r="G133" i="11" s="1"/>
  <c r="I133" i="11"/>
  <c r="J133" i="11" s="1"/>
  <c r="K133" i="11" s="1"/>
  <c r="M133" i="11" s="1"/>
  <c r="N133" i="11" s="1"/>
  <c r="L133" i="11"/>
  <c r="O132" i="4" s="1"/>
  <c r="P132" i="4" s="1"/>
  <c r="Y133" i="11"/>
  <c r="Z133" i="11" s="1"/>
  <c r="AA133" i="11"/>
  <c r="AB133" i="11" s="1"/>
  <c r="AC133" i="11"/>
  <c r="AE133" i="11"/>
  <c r="AF133" i="11" s="1"/>
  <c r="I129" i="11"/>
  <c r="J129" i="11" s="1"/>
  <c r="K129" i="11" s="1"/>
  <c r="M129" i="11" s="1"/>
  <c r="N129" i="11" s="1"/>
  <c r="F129" i="11"/>
  <c r="G129" i="11" s="1"/>
  <c r="L129" i="11"/>
  <c r="O128" i="4" s="1"/>
  <c r="Y129" i="11"/>
  <c r="Z129" i="11" s="1"/>
  <c r="AA129" i="11"/>
  <c r="AB129" i="11" s="1"/>
  <c r="AC129" i="11"/>
  <c r="AE129" i="11"/>
  <c r="AF129" i="11" s="1"/>
  <c r="F125" i="11"/>
  <c r="G125" i="11" s="1"/>
  <c r="L125" i="11"/>
  <c r="O124" i="4" s="1"/>
  <c r="I125" i="11"/>
  <c r="J125" i="11" s="1"/>
  <c r="K125" i="11" s="1"/>
  <c r="M125" i="11" s="1"/>
  <c r="N125" i="11" s="1"/>
  <c r="Y125" i="11"/>
  <c r="Z125" i="11" s="1"/>
  <c r="AA125" i="11"/>
  <c r="AB125" i="11" s="1"/>
  <c r="AC125" i="11"/>
  <c r="AE125" i="11"/>
  <c r="AF125" i="11" s="1"/>
  <c r="F121" i="11"/>
  <c r="G121" i="11" s="1"/>
  <c r="I121" i="11"/>
  <c r="J121" i="11" s="1"/>
  <c r="K121" i="11" s="1"/>
  <c r="M121" i="11" s="1"/>
  <c r="N121" i="11" s="1"/>
  <c r="L121" i="11"/>
  <c r="O120" i="4" s="1"/>
  <c r="P120" i="4" s="1"/>
  <c r="Y121" i="11"/>
  <c r="Z121" i="11" s="1"/>
  <c r="AA121" i="11"/>
  <c r="AB121" i="11" s="1"/>
  <c r="AC121" i="11"/>
  <c r="AE121" i="11"/>
  <c r="AF121" i="11" s="1"/>
  <c r="F117" i="11"/>
  <c r="G117" i="11" s="1"/>
  <c r="I117" i="11"/>
  <c r="J117" i="11" s="1"/>
  <c r="K117" i="11" s="1"/>
  <c r="M117" i="11" s="1"/>
  <c r="N117" i="11" s="1"/>
  <c r="L117" i="11"/>
  <c r="O116" i="4" s="1"/>
  <c r="P116" i="4" s="1"/>
  <c r="Y117" i="11"/>
  <c r="Z117" i="11" s="1"/>
  <c r="AA117" i="11"/>
  <c r="AB117" i="11" s="1"/>
  <c r="AC117" i="11"/>
  <c r="AE117" i="11"/>
  <c r="AF117" i="11" s="1"/>
  <c r="I109" i="11"/>
  <c r="J109" i="11" s="1"/>
  <c r="K109" i="11" s="1"/>
  <c r="M109" i="11" s="1"/>
  <c r="N109" i="11" s="1"/>
  <c r="L109" i="11"/>
  <c r="O108" i="4" s="1"/>
  <c r="Y109" i="11"/>
  <c r="Z109" i="11" s="1"/>
  <c r="AA109" i="11"/>
  <c r="AB109" i="11" s="1"/>
  <c r="AE109" i="11"/>
  <c r="AF109" i="11" s="1"/>
  <c r="AC109" i="11"/>
  <c r="F109" i="11"/>
  <c r="I105" i="11"/>
  <c r="J105" i="11" s="1"/>
  <c r="K105" i="11" s="1"/>
  <c r="M105" i="11" s="1"/>
  <c r="N105" i="11" s="1"/>
  <c r="L105" i="11"/>
  <c r="O104" i="4" s="1"/>
  <c r="AA105" i="11"/>
  <c r="AB105" i="11" s="1"/>
  <c r="Y105" i="11"/>
  <c r="Z105" i="11" s="1"/>
  <c r="AE105" i="11"/>
  <c r="AF105" i="11" s="1"/>
  <c r="AC105" i="11"/>
  <c r="F105" i="11"/>
  <c r="G105" i="11" s="1"/>
  <c r="I101" i="11"/>
  <c r="J101" i="11" s="1"/>
  <c r="K101" i="11" s="1"/>
  <c r="M101" i="11" s="1"/>
  <c r="N101" i="11" s="1"/>
  <c r="L101" i="11"/>
  <c r="O100" i="4" s="1"/>
  <c r="Y101" i="11"/>
  <c r="Z101" i="11" s="1"/>
  <c r="AA101" i="11"/>
  <c r="AB101" i="11" s="1"/>
  <c r="AE101" i="11"/>
  <c r="AC101" i="11"/>
  <c r="F101" i="11"/>
  <c r="G101" i="11" s="1"/>
  <c r="I97" i="11"/>
  <c r="J97" i="11" s="1"/>
  <c r="K97" i="11" s="1"/>
  <c r="M97" i="11" s="1"/>
  <c r="N97" i="11" s="1"/>
  <c r="L97" i="11"/>
  <c r="O96" i="4" s="1"/>
  <c r="AA97" i="11"/>
  <c r="AB97" i="11" s="1"/>
  <c r="Y97" i="11"/>
  <c r="Z97" i="11" s="1"/>
  <c r="AE97" i="11"/>
  <c r="AC97" i="11"/>
  <c r="F97" i="11"/>
  <c r="G97" i="11" s="1"/>
  <c r="I93" i="11"/>
  <c r="J93" i="11" s="1"/>
  <c r="K93" i="11" s="1"/>
  <c r="M93" i="11" s="1"/>
  <c r="N93" i="11" s="1"/>
  <c r="L93" i="11"/>
  <c r="O92" i="4" s="1"/>
  <c r="Y93" i="11"/>
  <c r="Z93" i="11" s="1"/>
  <c r="AA93" i="11"/>
  <c r="AB93" i="11" s="1"/>
  <c r="AE93" i="11"/>
  <c r="AC93" i="11"/>
  <c r="F93" i="11"/>
  <c r="I89" i="11"/>
  <c r="J89" i="11" s="1"/>
  <c r="K89" i="11" s="1"/>
  <c r="M89" i="11" s="1"/>
  <c r="N89" i="11" s="1"/>
  <c r="L89" i="11"/>
  <c r="O88" i="4" s="1"/>
  <c r="AA89" i="11"/>
  <c r="AB89" i="11" s="1"/>
  <c r="Y89" i="11"/>
  <c r="Z89" i="11" s="1"/>
  <c r="AE89" i="11"/>
  <c r="AC89" i="11"/>
  <c r="F89" i="11"/>
  <c r="G89" i="11" s="1"/>
  <c r="I85" i="11"/>
  <c r="J85" i="11" s="1"/>
  <c r="K85" i="11" s="1"/>
  <c r="M85" i="11" s="1"/>
  <c r="N85" i="11" s="1"/>
  <c r="L85" i="11"/>
  <c r="O84" i="4" s="1"/>
  <c r="Y85" i="11"/>
  <c r="Z85" i="11" s="1"/>
  <c r="AA85" i="11"/>
  <c r="AB85" i="11" s="1"/>
  <c r="AC85" i="11"/>
  <c r="AE85" i="11"/>
  <c r="F85" i="11"/>
  <c r="G85" i="11" s="1"/>
  <c r="I81" i="11"/>
  <c r="J81" i="11" s="1"/>
  <c r="K81" i="11" s="1"/>
  <c r="M81" i="11" s="1"/>
  <c r="N81" i="11" s="1"/>
  <c r="L81" i="11"/>
  <c r="O80" i="4" s="1"/>
  <c r="AA81" i="11"/>
  <c r="AB81" i="11" s="1"/>
  <c r="Y81" i="11"/>
  <c r="Z81" i="11" s="1"/>
  <c r="AC81" i="11"/>
  <c r="AE81" i="11"/>
  <c r="F81" i="11"/>
  <c r="G81" i="11" s="1"/>
  <c r="I77" i="11"/>
  <c r="J77" i="11" s="1"/>
  <c r="K77" i="11" s="1"/>
  <c r="M77" i="11" s="1"/>
  <c r="N77" i="11" s="1"/>
  <c r="L77" i="11"/>
  <c r="O76" i="4" s="1"/>
  <c r="Y77" i="11"/>
  <c r="Z77" i="11" s="1"/>
  <c r="AA77" i="11"/>
  <c r="AB77" i="11" s="1"/>
  <c r="AE77" i="11"/>
  <c r="AC77" i="11"/>
  <c r="F77" i="11"/>
  <c r="I73" i="11"/>
  <c r="J73" i="11" s="1"/>
  <c r="K73" i="11" s="1"/>
  <c r="M73" i="11" s="1"/>
  <c r="N73" i="11" s="1"/>
  <c r="L73" i="11"/>
  <c r="O72" i="4" s="1"/>
  <c r="AA73" i="11"/>
  <c r="AB73" i="11" s="1"/>
  <c r="Y73" i="11"/>
  <c r="Z73" i="11" s="1"/>
  <c r="AE73" i="11"/>
  <c r="AC73" i="11"/>
  <c r="F73" i="11"/>
  <c r="G73" i="11" s="1"/>
  <c r="I69" i="11"/>
  <c r="J69" i="11" s="1"/>
  <c r="K69" i="11" s="1"/>
  <c r="M69" i="11" s="1"/>
  <c r="N69" i="11" s="1"/>
  <c r="L69" i="11"/>
  <c r="O68" i="4" s="1"/>
  <c r="P68" i="4" s="1"/>
  <c r="Y69" i="11"/>
  <c r="Z69" i="11" s="1"/>
  <c r="AA69" i="11"/>
  <c r="AB69" i="11" s="1"/>
  <c r="AC69" i="11"/>
  <c r="AE69" i="11"/>
  <c r="F69" i="11"/>
  <c r="G69" i="11" s="1"/>
  <c r="F72" i="11"/>
  <c r="G72" i="11" s="1"/>
  <c r="I107" i="11"/>
  <c r="J107" i="11" s="1"/>
  <c r="K107" i="11" s="1"/>
  <c r="M107" i="11" s="1"/>
  <c r="N107" i="11" s="1"/>
  <c r="AA107" i="11"/>
  <c r="AB107" i="11" s="1"/>
  <c r="AC107" i="11"/>
  <c r="L107" i="11"/>
  <c r="O106" i="4" s="1"/>
  <c r="AE107" i="11"/>
  <c r="AF107" i="11" s="1"/>
  <c r="F107" i="11"/>
  <c r="Y107" i="11"/>
  <c r="Z107" i="11" s="1"/>
  <c r="F113" i="11"/>
  <c r="G113" i="11" s="1"/>
  <c r="L113" i="11"/>
  <c r="O112" i="4" s="1"/>
  <c r="AC113" i="11"/>
  <c r="Y113" i="11"/>
  <c r="Z113" i="11" s="1"/>
  <c r="AA113" i="11"/>
  <c r="AB113" i="11" s="1"/>
  <c r="I113" i="11"/>
  <c r="J113" i="11" s="1"/>
  <c r="K113" i="11" s="1"/>
  <c r="M113" i="11" s="1"/>
  <c r="N113" i="11" s="1"/>
  <c r="AE113" i="11"/>
  <c r="AF113" i="11" s="1"/>
  <c r="W185" i="9"/>
  <c r="Y82" i="4"/>
  <c r="AA82" i="4" s="1"/>
  <c r="AP122" i="4"/>
  <c r="AQ122" i="4" s="1"/>
  <c r="AJ112" i="4"/>
  <c r="AK112" i="4" s="1"/>
  <c r="AP111" i="4"/>
  <c r="AQ111" i="4" s="1"/>
  <c r="AP110" i="4"/>
  <c r="AQ110" i="4" s="1"/>
  <c r="AJ100" i="4"/>
  <c r="AK100" i="4" s="1"/>
  <c r="AA92" i="4"/>
  <c r="AP88" i="4"/>
  <c r="AQ88" i="4" s="1"/>
  <c r="Y87" i="4"/>
  <c r="AA87" i="4" s="1"/>
  <c r="AE84" i="4"/>
  <c r="AP79" i="4"/>
  <c r="AQ79" i="4" s="1"/>
  <c r="AJ71" i="4"/>
  <c r="AK71" i="4" s="1"/>
  <c r="Y71" i="4"/>
  <c r="AA71" i="4" s="1"/>
  <c r="AP70" i="4"/>
  <c r="AQ70" i="4" s="1"/>
  <c r="AS63" i="4"/>
  <c r="U67" i="4"/>
  <c r="V67" i="4" s="1"/>
  <c r="Y93" i="4"/>
  <c r="AA93" i="4" s="1"/>
  <c r="AG127" i="4"/>
  <c r="AH127" i="4" s="1"/>
  <c r="AE115" i="4"/>
  <c r="AA111" i="4"/>
  <c r="AP105" i="4"/>
  <c r="AQ105" i="4" s="1"/>
  <c r="AP87" i="4"/>
  <c r="AQ87" i="4" s="1"/>
  <c r="AP86" i="4"/>
  <c r="AQ86" i="4" s="1"/>
  <c r="AJ77" i="4"/>
  <c r="AK77" i="4" s="1"/>
  <c r="AE76" i="4"/>
  <c r="AJ75" i="4"/>
  <c r="AK75" i="4" s="1"/>
  <c r="AP71" i="4"/>
  <c r="AQ71" i="4" s="1"/>
  <c r="AP69" i="4"/>
  <c r="AQ69" i="4" s="1"/>
  <c r="AJ67" i="4"/>
  <c r="AK67" i="4" s="1"/>
  <c r="AJ143" i="4"/>
  <c r="AK143" i="4" s="1"/>
  <c r="Z135" i="4"/>
  <c r="AA135" i="4" s="1"/>
  <c r="AE134" i="4"/>
  <c r="AE124" i="4"/>
  <c r="AJ123" i="4"/>
  <c r="AK123" i="4" s="1"/>
  <c r="AG105" i="4"/>
  <c r="AH105" i="4" s="1"/>
  <c r="AE99" i="4"/>
  <c r="AP89" i="4"/>
  <c r="AQ89" i="4" s="1"/>
  <c r="AJ87" i="4"/>
  <c r="AK87" i="4" s="1"/>
  <c r="AO87" i="4"/>
  <c r="AU84" i="4"/>
  <c r="AS84" i="4"/>
  <c r="AJ83" i="4"/>
  <c r="AK83" i="4" s="1"/>
  <c r="AE83" i="4"/>
  <c r="AP81" i="4"/>
  <c r="AQ81" i="4" s="1"/>
  <c r="AG81" i="4"/>
  <c r="AH81" i="4" s="1"/>
  <c r="AO81" i="4"/>
  <c r="AU80" i="4"/>
  <c r="AS80" i="4"/>
  <c r="AU78" i="4"/>
  <c r="AS78" i="4"/>
  <c r="AP77" i="4"/>
  <c r="AQ77" i="4" s="1"/>
  <c r="AU74" i="4"/>
  <c r="AS74" i="4"/>
  <c r="AG73" i="4"/>
  <c r="AH73" i="4" s="1"/>
  <c r="AS73" i="4"/>
  <c r="AU73" i="4"/>
  <c r="Z72" i="4"/>
  <c r="AA72" i="4" s="1"/>
  <c r="AS72" i="4"/>
  <c r="AU72" i="4"/>
  <c r="O161" i="4"/>
  <c r="AA140" i="4"/>
  <c r="AU90" i="4"/>
  <c r="AS90" i="4"/>
  <c r="AS87" i="4"/>
  <c r="AU87" i="4"/>
  <c r="AS86" i="4"/>
  <c r="AU86" i="4"/>
  <c r="AS82" i="4"/>
  <c r="AU82" i="4"/>
  <c r="AS76" i="4"/>
  <c r="AU76" i="4"/>
  <c r="AU71" i="4"/>
  <c r="AS71" i="4"/>
  <c r="AS92" i="4"/>
  <c r="AU92" i="4"/>
  <c r="AS88" i="4"/>
  <c r="AU88" i="4"/>
  <c r="AU85" i="4"/>
  <c r="AS85" i="4"/>
  <c r="AS83" i="4"/>
  <c r="AU83" i="4"/>
  <c r="AG78" i="4"/>
  <c r="AH78" i="4" s="1"/>
  <c r="AO78" i="4"/>
  <c r="AU75" i="4"/>
  <c r="AS75" i="4"/>
  <c r="AU70" i="4"/>
  <c r="AS70" i="4"/>
  <c r="AG70" i="4"/>
  <c r="AH70" i="4" s="1"/>
  <c r="AO70" i="4"/>
  <c r="Y122" i="4"/>
  <c r="AA122" i="4" s="1"/>
  <c r="Y110" i="4"/>
  <c r="AA110" i="4" s="1"/>
  <c r="AG92" i="4"/>
  <c r="AH92" i="4" s="1"/>
  <c r="AO92" i="4"/>
  <c r="AU79" i="4"/>
  <c r="AS79" i="4"/>
  <c r="AU69" i="4"/>
  <c r="AS69" i="4"/>
  <c r="AS68" i="4"/>
  <c r="AU68" i="4"/>
  <c r="AU66" i="4"/>
  <c r="AS66" i="4"/>
  <c r="AE78" i="4"/>
  <c r="AP143" i="4"/>
  <c r="AQ143" i="4" s="1"/>
  <c r="AE137" i="4"/>
  <c r="AP136" i="4"/>
  <c r="AQ136" i="4" s="1"/>
  <c r="AG131" i="4"/>
  <c r="AH131" i="4" s="1"/>
  <c r="AP130" i="4"/>
  <c r="AQ130" i="4" s="1"/>
  <c r="AE126" i="4"/>
  <c r="AP118" i="4"/>
  <c r="AQ118" i="4" s="1"/>
  <c r="AJ114" i="4"/>
  <c r="AK114" i="4" s="1"/>
  <c r="AP113" i="4"/>
  <c r="AQ113" i="4" s="1"/>
  <c r="AP109" i="4"/>
  <c r="AQ109" i="4" s="1"/>
  <c r="AE107" i="4"/>
  <c r="AE103" i="4"/>
  <c r="AP102" i="4"/>
  <c r="AQ102" i="4" s="1"/>
  <c r="AU91" i="4"/>
  <c r="AS91" i="4"/>
  <c r="Z89" i="4"/>
  <c r="AA89" i="4" s="1"/>
  <c r="AS89" i="4"/>
  <c r="AU89" i="4"/>
  <c r="AU81" i="4"/>
  <c r="AS81" i="4"/>
  <c r="AP80" i="4"/>
  <c r="AQ80" i="4" s="1"/>
  <c r="AJ79" i="4"/>
  <c r="AK79" i="4" s="1"/>
  <c r="AP78" i="4"/>
  <c r="AQ78" i="4" s="1"/>
  <c r="AS77" i="4"/>
  <c r="AU77" i="4"/>
  <c r="AP74" i="4"/>
  <c r="AQ74" i="4" s="1"/>
  <c r="AP73" i="4"/>
  <c r="AQ73" i="4" s="1"/>
  <c r="AP72" i="4"/>
  <c r="AQ72" i="4" s="1"/>
  <c r="AE68" i="4"/>
  <c r="AU67" i="4"/>
  <c r="AS67" i="4"/>
  <c r="AP64" i="4"/>
  <c r="AQ64" i="4" s="1"/>
  <c r="AS137" i="4"/>
  <c r="AU137" i="4"/>
  <c r="AU134" i="4"/>
  <c r="AS134" i="4"/>
  <c r="AS127" i="4"/>
  <c r="AU127" i="4"/>
  <c r="AS120" i="4"/>
  <c r="AU120" i="4"/>
  <c r="Y117" i="4"/>
  <c r="AA117" i="4" s="1"/>
  <c r="AU117" i="4"/>
  <c r="AS117" i="4"/>
  <c r="Z141" i="4"/>
  <c r="AA141" i="4" s="1"/>
  <c r="AP138" i="4"/>
  <c r="AQ138" i="4" s="1"/>
  <c r="AO138" i="4"/>
  <c r="Z127" i="4"/>
  <c r="AA127" i="4" s="1"/>
  <c r="AU122" i="4"/>
  <c r="AS122" i="4"/>
  <c r="AE122" i="4"/>
  <c r="AP121" i="4"/>
  <c r="AQ121" i="4" s="1"/>
  <c r="AJ121" i="4"/>
  <c r="AK121" i="4" s="1"/>
  <c r="AO121" i="4"/>
  <c r="AP119" i="4"/>
  <c r="AQ119" i="4" s="1"/>
  <c r="AS118" i="4"/>
  <c r="AU118" i="4"/>
  <c r="AS115" i="4"/>
  <c r="AU115" i="4"/>
  <c r="AP114" i="4"/>
  <c r="AQ114" i="4" s="1"/>
  <c r="Z108" i="4"/>
  <c r="AA108" i="4" s="1"/>
  <c r="AO108" i="4"/>
  <c r="AP106" i="4"/>
  <c r="AQ106" i="4" s="1"/>
  <c r="AO106" i="4"/>
  <c r="AP104" i="4"/>
  <c r="AQ104" i="4" s="1"/>
  <c r="AO104" i="4"/>
  <c r="AP101" i="4"/>
  <c r="AQ101" i="4" s="1"/>
  <c r="AS94" i="4"/>
  <c r="AU94" i="4"/>
  <c r="AE94" i="4"/>
  <c r="AS140" i="4"/>
  <c r="AU140" i="4"/>
  <c r="AU139" i="4"/>
  <c r="AS139" i="4"/>
  <c r="AJ136" i="4"/>
  <c r="AK136" i="4" s="1"/>
  <c r="AO136" i="4"/>
  <c r="AO132" i="4"/>
  <c r="AU131" i="4"/>
  <c r="AS131" i="4"/>
  <c r="AS126" i="4"/>
  <c r="AU126" i="4"/>
  <c r="AS124" i="4"/>
  <c r="AU124" i="4"/>
  <c r="AS107" i="4"/>
  <c r="AU107" i="4"/>
  <c r="AU103" i="4"/>
  <c r="AS103" i="4"/>
  <c r="AO98" i="4"/>
  <c r="AS97" i="4"/>
  <c r="AU97" i="4"/>
  <c r="AU95" i="4"/>
  <c r="AS95" i="4"/>
  <c r="O163" i="4"/>
  <c r="AP141" i="4"/>
  <c r="AQ141" i="4" s="1"/>
  <c r="AO141" i="4"/>
  <c r="Z133" i="4"/>
  <c r="AA133" i="4" s="1"/>
  <c r="AS130" i="4"/>
  <c r="AU130" i="4"/>
  <c r="AS129" i="4"/>
  <c r="AU129" i="4"/>
  <c r="AP125" i="4"/>
  <c r="AQ125" i="4" s="1"/>
  <c r="AO125" i="4"/>
  <c r="AS143" i="4"/>
  <c r="AU143" i="4"/>
  <c r="AJ142" i="4"/>
  <c r="AK142" i="4" s="1"/>
  <c r="U142" i="4"/>
  <c r="V142" i="4" s="1"/>
  <c r="AS142" i="4"/>
  <c r="AU142" i="4"/>
  <c r="AE142" i="4"/>
  <c r="AJ140" i="4"/>
  <c r="AK140" i="4" s="1"/>
  <c r="AO140" i="4"/>
  <c r="AG139" i="4"/>
  <c r="AH139" i="4" s="1"/>
  <c r="AO139" i="4"/>
  <c r="Y138" i="4"/>
  <c r="AA138" i="4" s="1"/>
  <c r="AP137" i="4"/>
  <c r="AQ137" i="4" s="1"/>
  <c r="AS136" i="4"/>
  <c r="AU136" i="4"/>
  <c r="AJ135" i="4"/>
  <c r="AK135" i="4" s="1"/>
  <c r="U135" i="4"/>
  <c r="V135" i="4" s="1"/>
  <c r="AS135" i="4"/>
  <c r="AU135" i="4"/>
  <c r="Y134" i="4"/>
  <c r="AA134" i="4" s="1"/>
  <c r="AP134" i="4"/>
  <c r="AQ134" i="4" s="1"/>
  <c r="AP133" i="4"/>
  <c r="AQ133" i="4" s="1"/>
  <c r="AU132" i="4"/>
  <c r="AS132" i="4"/>
  <c r="AS128" i="4"/>
  <c r="AU128" i="4"/>
  <c r="AP127" i="4"/>
  <c r="AQ127" i="4" s="1"/>
  <c r="AP126" i="4"/>
  <c r="AQ126" i="4" s="1"/>
  <c r="AJ126" i="4"/>
  <c r="AK126" i="4" s="1"/>
  <c r="AO126" i="4"/>
  <c r="AP120" i="4"/>
  <c r="AQ120" i="4" s="1"/>
  <c r="AP117" i="4"/>
  <c r="AQ117" i="4" s="1"/>
  <c r="AO117" i="4"/>
  <c r="AU116" i="4"/>
  <c r="AS116" i="4"/>
  <c r="AE116" i="4"/>
  <c r="Y114" i="4"/>
  <c r="AA114" i="4" s="1"/>
  <c r="AS113" i="4"/>
  <c r="AU113" i="4"/>
  <c r="AE113" i="4"/>
  <c r="AP112" i="4"/>
  <c r="AQ112" i="4" s="1"/>
  <c r="AU111" i="4"/>
  <c r="AS111" i="4"/>
  <c r="AG110" i="4"/>
  <c r="AH110" i="4" s="1"/>
  <c r="AS110" i="4"/>
  <c r="AU110" i="4"/>
  <c r="AJ109" i="4"/>
  <c r="AK109" i="4" s="1"/>
  <c r="AU109" i="4"/>
  <c r="AS109" i="4"/>
  <c r="AE109" i="4"/>
  <c r="AS105" i="4"/>
  <c r="AU105" i="4"/>
  <c r="AJ104" i="4"/>
  <c r="AK104" i="4" s="1"/>
  <c r="AP103" i="4"/>
  <c r="AQ103" i="4" s="1"/>
  <c r="AS102" i="4"/>
  <c r="AU102" i="4"/>
  <c r="Z101" i="4"/>
  <c r="AA101" i="4" s="1"/>
  <c r="AO97" i="4"/>
  <c r="AJ97" i="4"/>
  <c r="AK97" i="4" s="1"/>
  <c r="AS96" i="4"/>
  <c r="AU96" i="4"/>
  <c r="AU93" i="4"/>
  <c r="AS93" i="4"/>
  <c r="AU133" i="4"/>
  <c r="AS133" i="4"/>
  <c r="AO113" i="4"/>
  <c r="AS112" i="4"/>
  <c r="AU112" i="4"/>
  <c r="AG142" i="4"/>
  <c r="AH142" i="4" s="1"/>
  <c r="AU141" i="4"/>
  <c r="AS141" i="4"/>
  <c r="AE140" i="4"/>
  <c r="AS138" i="4"/>
  <c r="AU138" i="4"/>
  <c r="AG135" i="4"/>
  <c r="AH135" i="4" s="1"/>
  <c r="AE131" i="4"/>
  <c r="AO130" i="4"/>
  <c r="AO129" i="4"/>
  <c r="AS125" i="4"/>
  <c r="AU125" i="4"/>
  <c r="AS123" i="4"/>
  <c r="AU123" i="4"/>
  <c r="AS121" i="4"/>
  <c r="AU121" i="4"/>
  <c r="AU119" i="4"/>
  <c r="AS119" i="4"/>
  <c r="AJ118" i="4"/>
  <c r="AK118" i="4" s="1"/>
  <c r="AO118" i="4"/>
  <c r="U115" i="4"/>
  <c r="V115" i="4" s="1"/>
  <c r="AO115" i="4"/>
  <c r="AU114" i="4"/>
  <c r="AS114" i="4"/>
  <c r="AG109" i="4"/>
  <c r="AH109" i="4" s="1"/>
  <c r="AU108" i="4"/>
  <c r="AS108" i="4"/>
  <c r="AU106" i="4"/>
  <c r="AS106" i="4"/>
  <c r="AJ105" i="4"/>
  <c r="AK105" i="4" s="1"/>
  <c r="AU101" i="4"/>
  <c r="AS101" i="4"/>
  <c r="AU100" i="4"/>
  <c r="AS100" i="4"/>
  <c r="AS99" i="4"/>
  <c r="AU99" i="4"/>
  <c r="AA99" i="4"/>
  <c r="AG98" i="4"/>
  <c r="AH98" i="4" s="1"/>
  <c r="AS104" i="4"/>
  <c r="AU104" i="4"/>
  <c r="AE104" i="4"/>
  <c r="AU98" i="4"/>
  <c r="AS98" i="4"/>
  <c r="AG96" i="4"/>
  <c r="AH96" i="4" s="1"/>
  <c r="AO96" i="4"/>
  <c r="Z124" i="4"/>
  <c r="Y124" i="4"/>
  <c r="AG84" i="4"/>
  <c r="AH84" i="4" s="1"/>
  <c r="Y139" i="4"/>
  <c r="AA139" i="4" s="1"/>
  <c r="AE139" i="4"/>
  <c r="AJ131" i="4"/>
  <c r="AK131" i="4" s="1"/>
  <c r="AG130" i="4"/>
  <c r="AH130" i="4" s="1"/>
  <c r="AJ129" i="4"/>
  <c r="AK129" i="4" s="1"/>
  <c r="AA129" i="4"/>
  <c r="Y123" i="4"/>
  <c r="AA123" i="4" s="1"/>
  <c r="AG119" i="4"/>
  <c r="AH119" i="4" s="1"/>
  <c r="AE117" i="4"/>
  <c r="AG101" i="4"/>
  <c r="AH101" i="4" s="1"/>
  <c r="AJ101" i="4"/>
  <c r="AK101" i="4" s="1"/>
  <c r="Z63" i="4"/>
  <c r="AA63" i="4" s="1"/>
  <c r="Y75" i="4"/>
  <c r="Z75" i="4"/>
  <c r="AJ139" i="4"/>
  <c r="AK139" i="4" s="1"/>
  <c r="AJ138" i="4"/>
  <c r="AK138" i="4" s="1"/>
  <c r="Z137" i="4"/>
  <c r="AA137" i="4" s="1"/>
  <c r="AE136" i="4"/>
  <c r="AE135" i="4"/>
  <c r="Z132" i="4"/>
  <c r="AA132" i="4" s="1"/>
  <c r="AE125" i="4"/>
  <c r="AJ122" i="4"/>
  <c r="AK122" i="4" s="1"/>
  <c r="AG122" i="4"/>
  <c r="AH122" i="4" s="1"/>
  <c r="AE119" i="4"/>
  <c r="Z116" i="4"/>
  <c r="Y116" i="4"/>
  <c r="U114" i="4"/>
  <c r="V114" i="4" s="1"/>
  <c r="AG114" i="4"/>
  <c r="AH114" i="4" s="1"/>
  <c r="AJ110" i="4"/>
  <c r="AK110" i="4" s="1"/>
  <c r="Z104" i="4"/>
  <c r="Y104" i="4"/>
  <c r="Z100" i="4"/>
  <c r="Y100" i="4"/>
  <c r="U95" i="4"/>
  <c r="V95" i="4" s="1"/>
  <c r="AJ95" i="4"/>
  <c r="AK95" i="4" s="1"/>
  <c r="AJ93" i="4"/>
  <c r="AK93" i="4" s="1"/>
  <c r="AG93" i="4"/>
  <c r="AH93" i="4" s="1"/>
  <c r="AJ72" i="4"/>
  <c r="AK72" i="4" s="1"/>
  <c r="AJ66" i="4"/>
  <c r="AK66" i="4" s="1"/>
  <c r="Y143" i="4"/>
  <c r="AA143" i="4" s="1"/>
  <c r="AE143" i="4"/>
  <c r="AG138" i="4"/>
  <c r="AH138" i="4" s="1"/>
  <c r="Y128" i="4"/>
  <c r="AA128" i="4" s="1"/>
  <c r="Z126" i="4"/>
  <c r="Y126" i="4"/>
  <c r="Y125" i="4"/>
  <c r="Z125" i="4"/>
  <c r="Y94" i="4"/>
  <c r="Z94" i="4"/>
  <c r="U91" i="4"/>
  <c r="V91" i="4" s="1"/>
  <c r="AJ91" i="4"/>
  <c r="AK91" i="4" s="1"/>
  <c r="AE75" i="4"/>
  <c r="AG66" i="4"/>
  <c r="AH66" i="4" s="1"/>
  <c r="AE118" i="4"/>
  <c r="AA106" i="4"/>
  <c r="AS65" i="4"/>
  <c r="AU65" i="4"/>
  <c r="Y65" i="4"/>
  <c r="Z65" i="4"/>
  <c r="AA119" i="4"/>
  <c r="AJ115" i="4"/>
  <c r="AK115" i="4" s="1"/>
  <c r="AE114" i="4"/>
  <c r="Z112" i="4"/>
  <c r="AA112" i="4" s="1"/>
  <c r="AJ108" i="4"/>
  <c r="AK108" i="4" s="1"/>
  <c r="AG106" i="4"/>
  <c r="AH106" i="4" s="1"/>
  <c r="Z103" i="4"/>
  <c r="AA103" i="4" s="1"/>
  <c r="AJ102" i="4"/>
  <c r="AK102" i="4" s="1"/>
  <c r="AG102" i="4"/>
  <c r="AH102" i="4" s="1"/>
  <c r="AJ96" i="4"/>
  <c r="AK96" i="4" s="1"/>
  <c r="Y77" i="4"/>
  <c r="Z77" i="4"/>
  <c r="Z67" i="4"/>
  <c r="Y67" i="4"/>
  <c r="AE123" i="4"/>
  <c r="Y118" i="4"/>
  <c r="AA118" i="4" s="1"/>
  <c r="AE100" i="4"/>
  <c r="Y97" i="4"/>
  <c r="AA97" i="4" s="1"/>
  <c r="Z90" i="4"/>
  <c r="Y90" i="4"/>
  <c r="AG83" i="4"/>
  <c r="AH83" i="4" s="1"/>
  <c r="Z76" i="4"/>
  <c r="Y76" i="4"/>
  <c r="AJ68" i="4"/>
  <c r="AK68" i="4" s="1"/>
  <c r="AG68" i="4"/>
  <c r="AH68" i="4" s="1"/>
  <c r="AJ64" i="4"/>
  <c r="AK64" i="4" s="1"/>
  <c r="AG64" i="4"/>
  <c r="AH64" i="4" s="1"/>
  <c r="AE81" i="4"/>
  <c r="U71" i="4"/>
  <c r="V71" i="4" s="1"/>
  <c r="AE70" i="4"/>
  <c r="U73" i="4"/>
  <c r="V73" i="4" s="1"/>
  <c r="AE106" i="4"/>
  <c r="AE105" i="4"/>
  <c r="AE101" i="4"/>
  <c r="AA95" i="4"/>
  <c r="Y91" i="4"/>
  <c r="AA91" i="4" s="1"/>
  <c r="Y74" i="4"/>
  <c r="AA74" i="4" s="1"/>
  <c r="AE67" i="4"/>
  <c r="AP63" i="4"/>
  <c r="AQ63" i="4" s="1"/>
  <c r="AE88" i="4"/>
  <c r="AG87" i="4"/>
  <c r="AH87" i="4" s="1"/>
  <c r="C95" i="9"/>
  <c r="Z85" i="4"/>
  <c r="AA85" i="4" s="1"/>
  <c r="U85" i="4"/>
  <c r="V85" i="4" s="1"/>
  <c r="Y88" i="4"/>
  <c r="AA88" i="4" s="1"/>
  <c r="Y86" i="4"/>
  <c r="AA86" i="4" s="1"/>
  <c r="AJ85" i="4"/>
  <c r="AK85" i="4" s="1"/>
  <c r="Y80" i="4"/>
  <c r="AA80" i="4" s="1"/>
  <c r="I80" i="4"/>
  <c r="Y79" i="4"/>
  <c r="AA79" i="4" s="1"/>
  <c r="AJ78" i="4"/>
  <c r="AK78" i="4" s="1"/>
  <c r="AG74" i="4"/>
  <c r="AH74" i="4" s="1"/>
  <c r="AG72" i="4"/>
  <c r="AH72" i="4" s="1"/>
  <c r="AJ70" i="4"/>
  <c r="AK70" i="4" s="1"/>
  <c r="Y73" i="4"/>
  <c r="AA73" i="4" s="1"/>
  <c r="AP65" i="4"/>
  <c r="AQ65" i="4" s="1"/>
  <c r="Z64" i="4"/>
  <c r="AA64" i="4" s="1"/>
  <c r="AG63" i="4"/>
  <c r="AH63" i="4" s="1"/>
  <c r="U63" i="4"/>
  <c r="V63" i="4" s="1"/>
  <c r="AU64" i="4"/>
  <c r="AO63" i="4"/>
  <c r="O127" i="4"/>
  <c r="O103" i="4"/>
  <c r="O67" i="4"/>
  <c r="AG140" i="4"/>
  <c r="AH140" i="4" s="1"/>
  <c r="AG136" i="4"/>
  <c r="AH136" i="4" s="1"/>
  <c r="U134" i="4"/>
  <c r="V134" i="4" s="1"/>
  <c r="AJ133" i="4"/>
  <c r="AK133" i="4" s="1"/>
  <c r="AA131" i="4"/>
  <c r="AG141" i="4"/>
  <c r="AH141" i="4" s="1"/>
  <c r="AG137" i="4"/>
  <c r="AH137" i="4" s="1"/>
  <c r="AJ141" i="4"/>
  <c r="AK141" i="4" s="1"/>
  <c r="AJ137" i="4"/>
  <c r="AK137" i="4" s="1"/>
  <c r="AJ130" i="4"/>
  <c r="AK130" i="4" s="1"/>
  <c r="AG133" i="4"/>
  <c r="AH133" i="4" s="1"/>
  <c r="AJ132" i="4"/>
  <c r="AK132" i="4" s="1"/>
  <c r="AJ128" i="4"/>
  <c r="AK128" i="4" s="1"/>
  <c r="AG128" i="4"/>
  <c r="AH128" i="4" s="1"/>
  <c r="AZ128" i="4" s="1"/>
  <c r="AJ124" i="4"/>
  <c r="AK124" i="4" s="1"/>
  <c r="AG124" i="4"/>
  <c r="AH124" i="4" s="1"/>
  <c r="AG120" i="4"/>
  <c r="AH120" i="4" s="1"/>
  <c r="AG116" i="4"/>
  <c r="AH116" i="4" s="1"/>
  <c r="AJ111" i="4"/>
  <c r="AK111" i="4" s="1"/>
  <c r="AG111" i="4"/>
  <c r="AH111" i="4" s="1"/>
  <c r="AG129" i="4"/>
  <c r="AH129" i="4" s="1"/>
  <c r="AG125" i="4"/>
  <c r="AH125" i="4" s="1"/>
  <c r="AG121" i="4"/>
  <c r="AH121" i="4" s="1"/>
  <c r="AZ121" i="4" s="1"/>
  <c r="AJ120" i="4"/>
  <c r="AK120" i="4" s="1"/>
  <c r="AG117" i="4"/>
  <c r="AH117" i="4" s="1"/>
  <c r="AJ116" i="4"/>
  <c r="AK116" i="4" s="1"/>
  <c r="AG113" i="4"/>
  <c r="AH113" i="4" s="1"/>
  <c r="AG112" i="4"/>
  <c r="AH112" i="4" s="1"/>
  <c r="Y109" i="4"/>
  <c r="AA109" i="4" s="1"/>
  <c r="O109" i="4"/>
  <c r="AJ113" i="4"/>
  <c r="AK113" i="4" s="1"/>
  <c r="AG107" i="4"/>
  <c r="AH107" i="4" s="1"/>
  <c r="AG103" i="4"/>
  <c r="AH103" i="4" s="1"/>
  <c r="AJ99" i="4"/>
  <c r="AK99" i="4" s="1"/>
  <c r="AG108" i="4"/>
  <c r="AH108" i="4" s="1"/>
  <c r="AJ107" i="4"/>
  <c r="AK107" i="4" s="1"/>
  <c r="AG104" i="4"/>
  <c r="AH104" i="4" s="1"/>
  <c r="AJ103" i="4"/>
  <c r="AK103" i="4" s="1"/>
  <c r="AE97" i="4"/>
  <c r="AJ94" i="4"/>
  <c r="AK94" i="4" s="1"/>
  <c r="AG94" i="4"/>
  <c r="AH94" i="4" s="1"/>
  <c r="AG99" i="4"/>
  <c r="AH99" i="4" s="1"/>
  <c r="AZ99" i="4" s="1"/>
  <c r="AJ98" i="4"/>
  <c r="AK98" i="4" s="1"/>
  <c r="AJ92" i="4"/>
  <c r="AK92" i="4" s="1"/>
  <c r="AJ90" i="4"/>
  <c r="AK90" i="4" s="1"/>
  <c r="Y81" i="4"/>
  <c r="AA81" i="4" s="1"/>
  <c r="AG89" i="4"/>
  <c r="AH89" i="4" s="1"/>
  <c r="AJ88" i="4"/>
  <c r="AK88" i="4" s="1"/>
  <c r="AJ86" i="4"/>
  <c r="AK86" i="4" s="1"/>
  <c r="AJ81" i="4"/>
  <c r="AK81" i="4" s="1"/>
  <c r="AE80" i="4"/>
  <c r="AG95" i="4"/>
  <c r="AH95" i="4" s="1"/>
  <c r="AE91" i="4"/>
  <c r="AG90" i="4"/>
  <c r="AH90" i="4" s="1"/>
  <c r="AJ89" i="4"/>
  <c r="AK89" i="4" s="1"/>
  <c r="AG86" i="4"/>
  <c r="AH86" i="4" s="1"/>
  <c r="AJ84" i="4"/>
  <c r="AK84" i="4" s="1"/>
  <c r="AA83" i="4"/>
  <c r="AJ82" i="4"/>
  <c r="AK82" i="4" s="1"/>
  <c r="AG76" i="4"/>
  <c r="AH76" i="4" s="1"/>
  <c r="AJ76" i="4"/>
  <c r="AK76" i="4" s="1"/>
  <c r="AE69" i="4"/>
  <c r="AG85" i="4"/>
  <c r="AH85" i="4" s="1"/>
  <c r="Z78" i="4"/>
  <c r="AA78" i="4" s="1"/>
  <c r="AE77" i="4"/>
  <c r="Y70" i="4"/>
  <c r="AA70" i="4" s="1"/>
  <c r="AE73" i="4"/>
  <c r="AG75" i="4"/>
  <c r="AH75" i="4" s="1"/>
  <c r="AJ74" i="4"/>
  <c r="AK74" i="4" s="1"/>
  <c r="AE72" i="4"/>
  <c r="AE71" i="4"/>
  <c r="AJ69" i="4"/>
  <c r="AK69" i="4" s="1"/>
  <c r="AG69" i="4"/>
  <c r="AH69" i="4" s="1"/>
  <c r="AG65" i="4"/>
  <c r="AH65" i="4" s="1"/>
  <c r="AO64" i="4"/>
  <c r="AO65" i="4"/>
  <c r="AJ65" i="4"/>
  <c r="AK65" i="4" s="1"/>
  <c r="AZ108" i="4" l="1"/>
  <c r="AZ125" i="4"/>
  <c r="AZ75" i="4"/>
  <c r="AZ129" i="4"/>
  <c r="AZ119" i="4"/>
  <c r="AZ104" i="4"/>
  <c r="AZ83" i="4"/>
  <c r="AZ112" i="4"/>
  <c r="AZ122" i="4"/>
  <c r="AZ114" i="4"/>
  <c r="AZ136" i="4"/>
  <c r="AZ106" i="4"/>
  <c r="AZ117" i="4"/>
  <c r="AZ140" i="4"/>
  <c r="AZ138" i="4"/>
  <c r="AZ141" i="4"/>
  <c r="AZ133" i="4"/>
  <c r="AZ137" i="4"/>
  <c r="AZ135" i="4"/>
  <c r="AZ103" i="4"/>
  <c r="AZ113" i="4"/>
  <c r="AZ105" i="4"/>
  <c r="AZ116" i="4"/>
  <c r="AZ131" i="4"/>
  <c r="AZ127" i="4"/>
  <c r="AZ143" i="4"/>
  <c r="AZ126" i="4"/>
  <c r="AZ118" i="4"/>
  <c r="AZ76" i="4"/>
  <c r="AZ107" i="4"/>
  <c r="AZ120" i="4"/>
  <c r="AZ68" i="4"/>
  <c r="AZ102" i="4"/>
  <c r="AZ109" i="4"/>
  <c r="AZ142" i="4"/>
  <c r="AZ139" i="4"/>
  <c r="AZ67" i="4"/>
  <c r="AZ91" i="4"/>
  <c r="AZ100" i="4"/>
  <c r="AZ115" i="4"/>
  <c r="AZ111" i="4"/>
  <c r="AZ124" i="4"/>
  <c r="AZ130" i="4"/>
  <c r="AZ84" i="4"/>
  <c r="AZ110" i="4"/>
  <c r="AZ92" i="4"/>
  <c r="AZ123" i="4"/>
  <c r="AZ134" i="4"/>
  <c r="AZ132" i="4"/>
  <c r="AW166" i="4"/>
  <c r="AX166" i="4" s="1"/>
  <c r="AY166" i="4" s="1"/>
  <c r="BA166" i="4" s="1"/>
  <c r="R173" i="9" s="1"/>
  <c r="U108" i="4"/>
  <c r="V108" i="4" s="1"/>
  <c r="U86" i="4"/>
  <c r="V86" i="4" s="1"/>
  <c r="U122" i="4"/>
  <c r="V122" i="4" s="1"/>
  <c r="U126" i="4"/>
  <c r="V126" i="4" s="1"/>
  <c r="U132" i="4"/>
  <c r="V132" i="4" s="1"/>
  <c r="AW149" i="4"/>
  <c r="AX149" i="4" s="1"/>
  <c r="AY149" i="4" s="1"/>
  <c r="BA149" i="4" s="1"/>
  <c r="R156" i="9" s="1"/>
  <c r="U127" i="4"/>
  <c r="V127" i="4" s="1"/>
  <c r="U106" i="4"/>
  <c r="V106" i="4" s="1"/>
  <c r="AA67" i="4"/>
  <c r="X185" i="9"/>
  <c r="P168" i="4"/>
  <c r="D174" i="9" s="1"/>
  <c r="U130" i="4"/>
  <c r="V130" i="4" s="1"/>
  <c r="U104" i="4"/>
  <c r="V104" i="4" s="1"/>
  <c r="U105" i="4"/>
  <c r="V105" i="4" s="1"/>
  <c r="U118" i="4"/>
  <c r="V118" i="4" s="1"/>
  <c r="P144" i="4"/>
  <c r="D150" i="9" s="1"/>
  <c r="P160" i="4"/>
  <c r="D166" i="9" s="1"/>
  <c r="AW160" i="4"/>
  <c r="AX160" i="4" s="1"/>
  <c r="AY160" i="4" s="1"/>
  <c r="P167" i="9" s="1"/>
  <c r="AW162" i="4"/>
  <c r="AX162" i="4" s="1"/>
  <c r="AY162" i="4" s="1"/>
  <c r="BA162" i="4" s="1"/>
  <c r="R169" i="9" s="1"/>
  <c r="P162" i="4"/>
  <c r="D168" i="9" s="1"/>
  <c r="AW152" i="4"/>
  <c r="AX152" i="4" s="1"/>
  <c r="AY152" i="4" s="1"/>
  <c r="P159" i="9" s="1"/>
  <c r="P152" i="4"/>
  <c r="D158" i="9" s="1"/>
  <c r="P167" i="4"/>
  <c r="D173" i="9" s="1"/>
  <c r="AW167" i="4"/>
  <c r="AX167" i="4" s="1"/>
  <c r="AY167" i="4" s="1"/>
  <c r="P174" i="9" s="1"/>
  <c r="P147" i="4"/>
  <c r="D153" i="9" s="1"/>
  <c r="AW147" i="4"/>
  <c r="AX147" i="4" s="1"/>
  <c r="AY147" i="4" s="1"/>
  <c r="BA147" i="4" s="1"/>
  <c r="R154" i="9" s="1"/>
  <c r="P164" i="4"/>
  <c r="D170" i="9" s="1"/>
  <c r="AW164" i="4"/>
  <c r="AX164" i="4" s="1"/>
  <c r="AY164" i="4" s="1"/>
  <c r="P171" i="9" s="1"/>
  <c r="U109" i="4"/>
  <c r="V109" i="4" s="1"/>
  <c r="AV127" i="4"/>
  <c r="AW154" i="4"/>
  <c r="AX154" i="4" s="1"/>
  <c r="AY154" i="4" s="1"/>
  <c r="P161" i="9" s="1"/>
  <c r="I91" i="11"/>
  <c r="J91" i="11" s="1"/>
  <c r="K91" i="11" s="1"/>
  <c r="M91" i="11" s="1"/>
  <c r="N91" i="11" s="1"/>
  <c r="Q128" i="9"/>
  <c r="AB135" i="4"/>
  <c r="AC135" i="4" s="1"/>
  <c r="U129" i="4"/>
  <c r="V129" i="4" s="1"/>
  <c r="P145" i="4"/>
  <c r="D151" i="9" s="1"/>
  <c r="AW145" i="4"/>
  <c r="AX145" i="4" s="1"/>
  <c r="AY145" i="4" s="1"/>
  <c r="P152" i="9" s="1"/>
  <c r="AW146" i="4"/>
  <c r="AX146" i="4" s="1"/>
  <c r="AY146" i="4" s="1"/>
  <c r="P153" i="9" s="1"/>
  <c r="P146" i="4"/>
  <c r="D152" i="9" s="1"/>
  <c r="AW148" i="4"/>
  <c r="AX148" i="4" s="1"/>
  <c r="AY148" i="4" s="1"/>
  <c r="P155" i="9" s="1"/>
  <c r="P148" i="4"/>
  <c r="D154" i="9" s="1"/>
  <c r="P151" i="4"/>
  <c r="D157" i="9" s="1"/>
  <c r="AW151" i="4"/>
  <c r="AX151" i="4" s="1"/>
  <c r="AY151" i="4" s="1"/>
  <c r="BA151" i="4" s="1"/>
  <c r="R158" i="9" s="1"/>
  <c r="H81" i="11"/>
  <c r="Q81" i="11" s="1"/>
  <c r="R81" i="11" s="1"/>
  <c r="S81" i="11" s="1"/>
  <c r="T81" i="11"/>
  <c r="U81" i="11" s="1"/>
  <c r="V81" i="11" s="1"/>
  <c r="H97" i="11"/>
  <c r="Q97" i="11" s="1"/>
  <c r="R97" i="11" s="1"/>
  <c r="S97" i="11" s="1"/>
  <c r="T97" i="11"/>
  <c r="U97" i="11" s="1"/>
  <c r="V97" i="11" s="1"/>
  <c r="H125" i="11"/>
  <c r="Q125" i="11" s="1"/>
  <c r="R125" i="11" s="1"/>
  <c r="S125" i="11" s="1"/>
  <c r="T125" i="11"/>
  <c r="U125" i="11" s="1"/>
  <c r="G155" i="11"/>
  <c r="T155" i="11" s="1"/>
  <c r="U155" i="11" s="1"/>
  <c r="V155" i="11" s="1"/>
  <c r="H160" i="11"/>
  <c r="Q160" i="11" s="1"/>
  <c r="R160" i="11" s="1"/>
  <c r="S160" i="11" s="1"/>
  <c r="T160" i="11"/>
  <c r="U160" i="11" s="1"/>
  <c r="V160" i="11" s="1"/>
  <c r="H173" i="11"/>
  <c r="Q173" i="11" s="1"/>
  <c r="R173" i="11" s="1"/>
  <c r="S173" i="11" s="1"/>
  <c r="T173" i="11"/>
  <c r="U173" i="11" s="1"/>
  <c r="G76" i="11"/>
  <c r="T76" i="11" s="1"/>
  <c r="U76" i="11" s="1"/>
  <c r="V76" i="11" s="1"/>
  <c r="G104" i="11"/>
  <c r="H104" i="11" s="1"/>
  <c r="Q104" i="11" s="1"/>
  <c r="R104" i="11" s="1"/>
  <c r="S104" i="11" s="1"/>
  <c r="G120" i="11"/>
  <c r="T120" i="11" s="1"/>
  <c r="U120" i="11" s="1"/>
  <c r="V120" i="11" s="1"/>
  <c r="G124" i="11"/>
  <c r="T124" i="11" s="1"/>
  <c r="U124" i="11" s="1"/>
  <c r="V124" i="11" s="1"/>
  <c r="G140" i="11"/>
  <c r="T140" i="11" s="1"/>
  <c r="U140" i="11" s="1"/>
  <c r="V140" i="11" s="1"/>
  <c r="H163" i="11"/>
  <c r="Q163" i="11" s="1"/>
  <c r="R163" i="11" s="1"/>
  <c r="T163" i="11"/>
  <c r="U163" i="11" s="1"/>
  <c r="V163" i="11" s="1"/>
  <c r="G167" i="11"/>
  <c r="T167" i="11" s="1"/>
  <c r="U167" i="11" s="1"/>
  <c r="V167" i="11" s="1"/>
  <c r="H176" i="11"/>
  <c r="Q176" i="11" s="1"/>
  <c r="R176" i="11" s="1"/>
  <c r="S176" i="11" s="1"/>
  <c r="T176" i="11"/>
  <c r="U176" i="11" s="1"/>
  <c r="V176" i="11" s="1"/>
  <c r="G75" i="11"/>
  <c r="T75" i="11" s="1"/>
  <c r="U75" i="11" s="1"/>
  <c r="V75" i="11" s="1"/>
  <c r="H95" i="11"/>
  <c r="Q95" i="11" s="1"/>
  <c r="R95" i="11" s="1"/>
  <c r="S95" i="11" s="1"/>
  <c r="T95" i="11"/>
  <c r="U95" i="11" s="1"/>
  <c r="V95" i="11" s="1"/>
  <c r="G115" i="11"/>
  <c r="T115" i="11" s="1"/>
  <c r="U115" i="11" s="1"/>
  <c r="G131" i="11"/>
  <c r="T131" i="11" s="1"/>
  <c r="U131" i="11" s="1"/>
  <c r="H148" i="11"/>
  <c r="Q148" i="11" s="1"/>
  <c r="R148" i="11" s="1"/>
  <c r="S148" i="11" s="1"/>
  <c r="T148" i="11"/>
  <c r="U148" i="11" s="1"/>
  <c r="V148" i="11" s="1"/>
  <c r="H153" i="11"/>
  <c r="Q153" i="11" s="1"/>
  <c r="R153" i="11" s="1"/>
  <c r="S153" i="11" s="1"/>
  <c r="T153" i="11"/>
  <c r="U153" i="11" s="1"/>
  <c r="V153" i="11" s="1"/>
  <c r="G158" i="11"/>
  <c r="T158" i="11" s="1"/>
  <c r="U158" i="11" s="1"/>
  <c r="V158" i="11" s="1"/>
  <c r="G175" i="11"/>
  <c r="T175" i="11" s="1"/>
  <c r="U175" i="11" s="1"/>
  <c r="V175" i="11" s="1"/>
  <c r="G70" i="11"/>
  <c r="T70" i="11" s="1"/>
  <c r="U70" i="11" s="1"/>
  <c r="V70" i="11" s="1"/>
  <c r="G86" i="11"/>
  <c r="T86" i="11" s="1"/>
  <c r="U86" i="11" s="1"/>
  <c r="V86" i="11" s="1"/>
  <c r="G102" i="11"/>
  <c r="T102" i="11" s="1"/>
  <c r="U102" i="11" s="1"/>
  <c r="V102" i="11" s="1"/>
  <c r="G118" i="11"/>
  <c r="T118" i="11" s="1"/>
  <c r="U118" i="11" s="1"/>
  <c r="V118" i="11" s="1"/>
  <c r="G134" i="11"/>
  <c r="T134" i="11" s="1"/>
  <c r="U134" i="11" s="1"/>
  <c r="V134" i="11" s="1"/>
  <c r="H72" i="11"/>
  <c r="Q72" i="11" s="1"/>
  <c r="R72" i="11" s="1"/>
  <c r="S72" i="11" s="1"/>
  <c r="T72" i="11"/>
  <c r="U72" i="11" s="1"/>
  <c r="V72" i="11" s="1"/>
  <c r="G77" i="11"/>
  <c r="T77" i="11" s="1"/>
  <c r="U77" i="11" s="1"/>
  <c r="G93" i="11"/>
  <c r="T93" i="11" s="1"/>
  <c r="U93" i="11" s="1"/>
  <c r="G109" i="11"/>
  <c r="T109" i="11" s="1"/>
  <c r="U109" i="11" s="1"/>
  <c r="H121" i="11"/>
  <c r="Q121" i="11" s="1"/>
  <c r="R121" i="11" s="1"/>
  <c r="T121" i="11"/>
  <c r="U121" i="11" s="1"/>
  <c r="V121" i="11" s="1"/>
  <c r="H151" i="11"/>
  <c r="Q151" i="11" s="1"/>
  <c r="R151" i="11" s="1"/>
  <c r="S151" i="11" s="1"/>
  <c r="T151" i="11"/>
  <c r="U151" i="11" s="1"/>
  <c r="V151" i="11" s="1"/>
  <c r="H164" i="11"/>
  <c r="Q164" i="11" s="1"/>
  <c r="R164" i="11" s="1"/>
  <c r="S164" i="11" s="1"/>
  <c r="T164" i="11"/>
  <c r="U164" i="11" s="1"/>
  <c r="V164" i="11" s="1"/>
  <c r="G84" i="11"/>
  <c r="T84" i="11" s="1"/>
  <c r="U84" i="11" s="1"/>
  <c r="V84" i="11" s="1"/>
  <c r="G92" i="11"/>
  <c r="T92" i="11" s="1"/>
  <c r="U92" i="11" s="1"/>
  <c r="V92" i="11" s="1"/>
  <c r="G108" i="11"/>
  <c r="T108" i="11" s="1"/>
  <c r="U108" i="11" s="1"/>
  <c r="V108" i="11" s="1"/>
  <c r="G128" i="11"/>
  <c r="H128" i="11" s="1"/>
  <c r="Q128" i="11" s="1"/>
  <c r="R128" i="11" s="1"/>
  <c r="S128" i="11" s="1"/>
  <c r="G144" i="11"/>
  <c r="H144" i="11" s="1"/>
  <c r="Q144" i="11" s="1"/>
  <c r="R144" i="11" s="1"/>
  <c r="S144" i="11" s="1"/>
  <c r="G159" i="11"/>
  <c r="T159" i="11" s="1"/>
  <c r="U159" i="11" s="1"/>
  <c r="V159" i="11" s="1"/>
  <c r="H168" i="11"/>
  <c r="Q168" i="11" s="1"/>
  <c r="R168" i="11" s="1"/>
  <c r="S168" i="11" s="1"/>
  <c r="T168" i="11"/>
  <c r="U168" i="11" s="1"/>
  <c r="V168" i="11" s="1"/>
  <c r="G68" i="11"/>
  <c r="T68" i="11" s="1"/>
  <c r="U68" i="11" s="1"/>
  <c r="V68" i="11" s="1"/>
  <c r="I75" i="11"/>
  <c r="J75" i="11" s="1"/>
  <c r="K75" i="11" s="1"/>
  <c r="M75" i="11" s="1"/>
  <c r="N75" i="11" s="1"/>
  <c r="H91" i="11"/>
  <c r="Q91" i="11" s="1"/>
  <c r="R91" i="11" s="1"/>
  <c r="S91" i="11" s="1"/>
  <c r="T91" i="11"/>
  <c r="U91" i="11" s="1"/>
  <c r="V91" i="11" s="1"/>
  <c r="H103" i="11"/>
  <c r="Q103" i="11" s="1"/>
  <c r="R103" i="11" s="1"/>
  <c r="S103" i="11" s="1"/>
  <c r="T103" i="11"/>
  <c r="U103" i="11" s="1"/>
  <c r="V103" i="11" s="1"/>
  <c r="H111" i="11"/>
  <c r="Q111" i="11" s="1"/>
  <c r="R111" i="11" s="1"/>
  <c r="S111" i="11" s="1"/>
  <c r="T111" i="11"/>
  <c r="U111" i="11" s="1"/>
  <c r="V111" i="11" s="1"/>
  <c r="H127" i="11"/>
  <c r="Q127" i="11" s="1"/>
  <c r="R127" i="11" s="1"/>
  <c r="S127" i="11" s="1"/>
  <c r="T127" i="11"/>
  <c r="U127" i="11" s="1"/>
  <c r="V127" i="11" s="1"/>
  <c r="H143" i="11"/>
  <c r="Q143" i="11" s="1"/>
  <c r="R143" i="11" s="1"/>
  <c r="S143" i="11" s="1"/>
  <c r="T143" i="11"/>
  <c r="U143" i="11" s="1"/>
  <c r="V143" i="11" s="1"/>
  <c r="G171" i="11"/>
  <c r="T171" i="11" s="1"/>
  <c r="U171" i="11" s="1"/>
  <c r="V171" i="11" s="1"/>
  <c r="G82" i="11"/>
  <c r="T82" i="11" s="1"/>
  <c r="U82" i="11" s="1"/>
  <c r="V82" i="11" s="1"/>
  <c r="G98" i="11"/>
  <c r="T98" i="11" s="1"/>
  <c r="U98" i="11" s="1"/>
  <c r="V98" i="11" s="1"/>
  <c r="G114" i="11"/>
  <c r="T114" i="11" s="1"/>
  <c r="U114" i="11" s="1"/>
  <c r="V114" i="11" s="1"/>
  <c r="G130" i="11"/>
  <c r="T130" i="11" s="1"/>
  <c r="U130" i="11" s="1"/>
  <c r="V130" i="11" s="1"/>
  <c r="H147" i="11"/>
  <c r="Q147" i="11" s="1"/>
  <c r="R147" i="11" s="1"/>
  <c r="S147" i="11" s="1"/>
  <c r="T147" i="11"/>
  <c r="U147" i="11" s="1"/>
  <c r="V147" i="11" s="1"/>
  <c r="G66" i="11"/>
  <c r="T66" i="11" s="1"/>
  <c r="U66" i="11" s="1"/>
  <c r="V66" i="11" s="1"/>
  <c r="Q119" i="9"/>
  <c r="H73" i="11"/>
  <c r="Q73" i="11" s="1"/>
  <c r="R73" i="11" s="1"/>
  <c r="S73" i="11" s="1"/>
  <c r="T73" i="11"/>
  <c r="U73" i="11" s="1"/>
  <c r="V73" i="11" s="1"/>
  <c r="H89" i="11"/>
  <c r="Q89" i="11" s="1"/>
  <c r="R89" i="11" s="1"/>
  <c r="S89" i="11" s="1"/>
  <c r="T89" i="11"/>
  <c r="U89" i="11" s="1"/>
  <c r="V89" i="11" s="1"/>
  <c r="H105" i="11"/>
  <c r="Q105" i="11" s="1"/>
  <c r="R105" i="11" s="1"/>
  <c r="S105" i="11" s="1"/>
  <c r="T105" i="11"/>
  <c r="U105" i="11" s="1"/>
  <c r="V105" i="11" s="1"/>
  <c r="H117" i="11"/>
  <c r="Q117" i="11" s="1"/>
  <c r="R117" i="11" s="1"/>
  <c r="S117" i="11" s="1"/>
  <c r="T117" i="11"/>
  <c r="U117" i="11" s="1"/>
  <c r="V117" i="11" s="1"/>
  <c r="H129" i="11"/>
  <c r="Q129" i="11" s="1"/>
  <c r="R129" i="11" s="1"/>
  <c r="S129" i="11" s="1"/>
  <c r="T129" i="11"/>
  <c r="U129" i="11" s="1"/>
  <c r="V129" i="11" s="1"/>
  <c r="H133" i="11"/>
  <c r="Q133" i="11" s="1"/>
  <c r="R133" i="11" s="1"/>
  <c r="S133" i="11" s="1"/>
  <c r="T133" i="11"/>
  <c r="U133" i="11" s="1"/>
  <c r="V133" i="11" s="1"/>
  <c r="H145" i="11"/>
  <c r="Q145" i="11" s="1"/>
  <c r="R145" i="11" s="1"/>
  <c r="S145" i="11" s="1"/>
  <c r="T145" i="11"/>
  <c r="U145" i="11" s="1"/>
  <c r="V145" i="11" s="1"/>
  <c r="G146" i="11"/>
  <c r="T146" i="11" s="1"/>
  <c r="U146" i="11" s="1"/>
  <c r="V146" i="11" s="1"/>
  <c r="G150" i="11"/>
  <c r="T150" i="11" s="1"/>
  <c r="U150" i="11" s="1"/>
  <c r="V150" i="11" s="1"/>
  <c r="H169" i="11"/>
  <c r="Q169" i="11" s="1"/>
  <c r="R169" i="11" s="1"/>
  <c r="S169" i="11" s="1"/>
  <c r="T169" i="11"/>
  <c r="U169" i="11" s="1"/>
  <c r="V169" i="11" s="1"/>
  <c r="G96" i="11"/>
  <c r="G112" i="11"/>
  <c r="H132" i="11"/>
  <c r="Q132" i="11" s="1"/>
  <c r="R132" i="11" s="1"/>
  <c r="T132" i="11"/>
  <c r="U132" i="11" s="1"/>
  <c r="V132" i="11" s="1"/>
  <c r="H149" i="11"/>
  <c r="Q149" i="11" s="1"/>
  <c r="R149" i="11" s="1"/>
  <c r="S149" i="11" s="1"/>
  <c r="T149" i="11"/>
  <c r="U149" i="11" s="1"/>
  <c r="G154" i="11"/>
  <c r="T154" i="11" s="1"/>
  <c r="U154" i="11" s="1"/>
  <c r="V154" i="11" s="1"/>
  <c r="G71" i="11"/>
  <c r="T71" i="11" s="1"/>
  <c r="U71" i="11" s="1"/>
  <c r="V71" i="11" s="1"/>
  <c r="H87" i="11"/>
  <c r="Q87" i="11" s="1"/>
  <c r="R87" i="11" s="1"/>
  <c r="S87" i="11" s="1"/>
  <c r="T87" i="11"/>
  <c r="U87" i="11" s="1"/>
  <c r="V87" i="11" s="1"/>
  <c r="G123" i="11"/>
  <c r="T123" i="11" s="1"/>
  <c r="U123" i="11" s="1"/>
  <c r="V123" i="11" s="1"/>
  <c r="H139" i="11"/>
  <c r="Q139" i="11" s="1"/>
  <c r="R139" i="11" s="1"/>
  <c r="S139" i="11" s="1"/>
  <c r="T139" i="11"/>
  <c r="U139" i="11" s="1"/>
  <c r="V139" i="11" s="1"/>
  <c r="I158" i="11"/>
  <c r="J158" i="11" s="1"/>
  <c r="K158" i="11" s="1"/>
  <c r="M158" i="11" s="1"/>
  <c r="N158" i="11" s="1"/>
  <c r="G166" i="11"/>
  <c r="T166" i="11" s="1"/>
  <c r="U166" i="11" s="1"/>
  <c r="V166" i="11" s="1"/>
  <c r="AD175" i="11"/>
  <c r="AG175" i="11" s="1"/>
  <c r="AM175" i="11" s="1"/>
  <c r="T181" i="9" s="1"/>
  <c r="I70" i="11"/>
  <c r="J70" i="11" s="1"/>
  <c r="K70" i="11" s="1"/>
  <c r="M70" i="11" s="1"/>
  <c r="N70" i="11" s="1"/>
  <c r="G78" i="11"/>
  <c r="T78" i="11" s="1"/>
  <c r="U78" i="11" s="1"/>
  <c r="V78" i="11" s="1"/>
  <c r="I86" i="11"/>
  <c r="J86" i="11" s="1"/>
  <c r="K86" i="11" s="1"/>
  <c r="M86" i="11" s="1"/>
  <c r="N86" i="11" s="1"/>
  <c r="G94" i="11"/>
  <c r="T94" i="11" s="1"/>
  <c r="U94" i="11" s="1"/>
  <c r="V94" i="11" s="1"/>
  <c r="I102" i="11"/>
  <c r="J102" i="11" s="1"/>
  <c r="K102" i="11" s="1"/>
  <c r="M102" i="11" s="1"/>
  <c r="N102" i="11" s="1"/>
  <c r="G110" i="11"/>
  <c r="T110" i="11" s="1"/>
  <c r="U110" i="11" s="1"/>
  <c r="V110" i="11" s="1"/>
  <c r="I118" i="11"/>
  <c r="J118" i="11" s="1"/>
  <c r="K118" i="11" s="1"/>
  <c r="M118" i="11" s="1"/>
  <c r="N118" i="11" s="1"/>
  <c r="G126" i="11"/>
  <c r="T126" i="11" s="1"/>
  <c r="U126" i="11" s="1"/>
  <c r="V126" i="11" s="1"/>
  <c r="I134" i="11"/>
  <c r="J134" i="11" s="1"/>
  <c r="K134" i="11" s="1"/>
  <c r="M134" i="11" s="1"/>
  <c r="N134" i="11" s="1"/>
  <c r="G142" i="11"/>
  <c r="T142" i="11" s="1"/>
  <c r="U142" i="11" s="1"/>
  <c r="V142" i="11" s="1"/>
  <c r="G174" i="11"/>
  <c r="T174" i="11" s="1"/>
  <c r="U174" i="11" s="1"/>
  <c r="V174" i="11" s="1"/>
  <c r="AA77" i="4"/>
  <c r="H69" i="11"/>
  <c r="Q69" i="11" s="1"/>
  <c r="R69" i="11" s="1"/>
  <c r="S69" i="11" s="1"/>
  <c r="T69" i="11"/>
  <c r="U69" i="11" s="1"/>
  <c r="V69" i="11" s="1"/>
  <c r="H85" i="11"/>
  <c r="Q85" i="11" s="1"/>
  <c r="R85" i="11" s="1"/>
  <c r="S85" i="11" s="1"/>
  <c r="T85" i="11"/>
  <c r="U85" i="11" s="1"/>
  <c r="V85" i="11" s="1"/>
  <c r="H101" i="11"/>
  <c r="Q101" i="11" s="1"/>
  <c r="R101" i="11" s="1"/>
  <c r="S101" i="11" s="1"/>
  <c r="T101" i="11"/>
  <c r="U101" i="11" s="1"/>
  <c r="V101" i="11" s="1"/>
  <c r="H137" i="11"/>
  <c r="Q137" i="11" s="1"/>
  <c r="R137" i="11" s="1"/>
  <c r="S137" i="11" s="1"/>
  <c r="T137" i="11"/>
  <c r="U137" i="11" s="1"/>
  <c r="V137" i="11" s="1"/>
  <c r="H141" i="11"/>
  <c r="Q141" i="11" s="1"/>
  <c r="R141" i="11" s="1"/>
  <c r="S141" i="11" s="1"/>
  <c r="T141" i="11"/>
  <c r="U141" i="11" s="1"/>
  <c r="I155" i="11"/>
  <c r="J155" i="11" s="1"/>
  <c r="K155" i="11" s="1"/>
  <c r="M155" i="11" s="1"/>
  <c r="N155" i="11" s="1"/>
  <c r="H156" i="11"/>
  <c r="Q156" i="11" s="1"/>
  <c r="R156" i="11" s="1"/>
  <c r="S156" i="11" s="1"/>
  <c r="T156" i="11"/>
  <c r="U156" i="11" s="1"/>
  <c r="V156" i="11" s="1"/>
  <c r="H177" i="11"/>
  <c r="Q177" i="11" s="1"/>
  <c r="R177" i="11" s="1"/>
  <c r="S177" i="11" s="1"/>
  <c r="T177" i="11"/>
  <c r="U177" i="11" s="1"/>
  <c r="V177" i="11" s="1"/>
  <c r="H80" i="11"/>
  <c r="T80" i="11"/>
  <c r="U80" i="11" s="1"/>
  <c r="V80" i="11" s="1"/>
  <c r="G100" i="11"/>
  <c r="T100" i="11" s="1"/>
  <c r="U100" i="11" s="1"/>
  <c r="V100" i="11" s="1"/>
  <c r="H116" i="11"/>
  <c r="Q116" i="11" s="1"/>
  <c r="R116" i="11" s="1"/>
  <c r="S116" i="11" s="1"/>
  <c r="T116" i="11"/>
  <c r="U116" i="11" s="1"/>
  <c r="V116" i="11" s="1"/>
  <c r="H136" i="11"/>
  <c r="T136" i="11"/>
  <c r="U136" i="11" s="1"/>
  <c r="V136" i="11" s="1"/>
  <c r="I163" i="11"/>
  <c r="J163" i="11" s="1"/>
  <c r="K163" i="11" s="1"/>
  <c r="M163" i="11" s="1"/>
  <c r="N163" i="11" s="1"/>
  <c r="H172" i="11"/>
  <c r="Q172" i="11" s="1"/>
  <c r="R172" i="11" s="1"/>
  <c r="S172" i="11" s="1"/>
  <c r="T172" i="11"/>
  <c r="U172" i="11" s="1"/>
  <c r="V172" i="11" s="1"/>
  <c r="G88" i="11"/>
  <c r="T88" i="11" s="1"/>
  <c r="U88" i="11" s="1"/>
  <c r="V88" i="11" s="1"/>
  <c r="H79" i="11"/>
  <c r="Q79" i="11" s="1"/>
  <c r="R79" i="11" s="1"/>
  <c r="S79" i="11" s="1"/>
  <c r="T79" i="11"/>
  <c r="U79" i="11" s="1"/>
  <c r="V79" i="11" s="1"/>
  <c r="G83" i="11"/>
  <c r="T83" i="11" s="1"/>
  <c r="U83" i="11" s="1"/>
  <c r="H99" i="11"/>
  <c r="Q99" i="11" s="1"/>
  <c r="R99" i="11" s="1"/>
  <c r="S99" i="11" s="1"/>
  <c r="T99" i="11"/>
  <c r="U99" i="11" s="1"/>
  <c r="I115" i="11"/>
  <c r="J115" i="11" s="1"/>
  <c r="K115" i="11" s="1"/>
  <c r="M115" i="11" s="1"/>
  <c r="N115" i="11" s="1"/>
  <c r="H119" i="11"/>
  <c r="Q119" i="11" s="1"/>
  <c r="R119" i="11" s="1"/>
  <c r="S119" i="11" s="1"/>
  <c r="T119" i="11"/>
  <c r="U119" i="11" s="1"/>
  <c r="V119" i="11" s="1"/>
  <c r="H135" i="11"/>
  <c r="Q135" i="11" s="1"/>
  <c r="R135" i="11" s="1"/>
  <c r="S135" i="11" s="1"/>
  <c r="T135" i="11"/>
  <c r="U135" i="11" s="1"/>
  <c r="V135" i="11" s="1"/>
  <c r="G162" i="11"/>
  <c r="T162" i="11" s="1"/>
  <c r="U162" i="11" s="1"/>
  <c r="V162" i="11" s="1"/>
  <c r="G67" i="11"/>
  <c r="T67" i="11" s="1"/>
  <c r="U67" i="11" s="1"/>
  <c r="G74" i="11"/>
  <c r="T74" i="11" s="1"/>
  <c r="U74" i="11" s="1"/>
  <c r="V74" i="11" s="1"/>
  <c r="I82" i="11"/>
  <c r="J82" i="11" s="1"/>
  <c r="K82" i="11" s="1"/>
  <c r="M82" i="11" s="1"/>
  <c r="N82" i="11" s="1"/>
  <c r="G90" i="11"/>
  <c r="T90" i="11" s="1"/>
  <c r="U90" i="11" s="1"/>
  <c r="V90" i="11" s="1"/>
  <c r="I98" i="11"/>
  <c r="J98" i="11" s="1"/>
  <c r="K98" i="11" s="1"/>
  <c r="M98" i="11" s="1"/>
  <c r="N98" i="11" s="1"/>
  <c r="G106" i="11"/>
  <c r="T106" i="11" s="1"/>
  <c r="U106" i="11" s="1"/>
  <c r="V106" i="11" s="1"/>
  <c r="I114" i="11"/>
  <c r="J114" i="11" s="1"/>
  <c r="K114" i="11" s="1"/>
  <c r="M114" i="11" s="1"/>
  <c r="N114" i="11" s="1"/>
  <c r="G122" i="11"/>
  <c r="T122" i="11" s="1"/>
  <c r="U122" i="11" s="1"/>
  <c r="V122" i="11" s="1"/>
  <c r="I130" i="11"/>
  <c r="J130" i="11" s="1"/>
  <c r="K130" i="11" s="1"/>
  <c r="M130" i="11" s="1"/>
  <c r="N130" i="11" s="1"/>
  <c r="G138" i="11"/>
  <c r="T138" i="11" s="1"/>
  <c r="U138" i="11" s="1"/>
  <c r="V138" i="11" s="1"/>
  <c r="G152" i="11"/>
  <c r="H152" i="11" s="1"/>
  <c r="Q152" i="11" s="1"/>
  <c r="R152" i="11" s="1"/>
  <c r="S152" i="11" s="1"/>
  <c r="H157" i="11"/>
  <c r="Q157" i="11" s="1"/>
  <c r="R157" i="11" s="1"/>
  <c r="S157" i="11" s="1"/>
  <c r="T157" i="11"/>
  <c r="U157" i="11" s="1"/>
  <c r="V157" i="11" s="1"/>
  <c r="H161" i="11"/>
  <c r="Q161" i="11" s="1"/>
  <c r="R161" i="11" s="1"/>
  <c r="S161" i="11" s="1"/>
  <c r="T161" i="11"/>
  <c r="U161" i="11" s="1"/>
  <c r="V161" i="11" s="1"/>
  <c r="H165" i="11"/>
  <c r="Q165" i="11" s="1"/>
  <c r="R165" i="11" s="1"/>
  <c r="S165" i="11" s="1"/>
  <c r="T165" i="11"/>
  <c r="U165" i="11" s="1"/>
  <c r="V165" i="11" s="1"/>
  <c r="G170" i="11"/>
  <c r="T170" i="11" s="1"/>
  <c r="U170" i="11" s="1"/>
  <c r="V170" i="11" s="1"/>
  <c r="G107" i="11"/>
  <c r="T107" i="11" s="1"/>
  <c r="U107" i="11" s="1"/>
  <c r="H113" i="11"/>
  <c r="Q113" i="11" s="1"/>
  <c r="R113" i="11" s="1"/>
  <c r="S113" i="11" s="1"/>
  <c r="T113" i="11"/>
  <c r="U113" i="11" s="1"/>
  <c r="V113" i="11" s="1"/>
  <c r="P157" i="4"/>
  <c r="D163" i="9" s="1"/>
  <c r="AW157" i="4"/>
  <c r="AX157" i="4" s="1"/>
  <c r="AY157" i="4" s="1"/>
  <c r="P156" i="4"/>
  <c r="D162" i="9" s="1"/>
  <c r="AW156" i="4"/>
  <c r="AX156" i="4" s="1"/>
  <c r="AY156" i="4" s="1"/>
  <c r="P175" i="4"/>
  <c r="D181" i="9" s="1"/>
  <c r="AW175" i="4"/>
  <c r="AX175" i="4" s="1"/>
  <c r="AY175" i="4" s="1"/>
  <c r="P150" i="4"/>
  <c r="D156" i="9" s="1"/>
  <c r="AW150" i="4"/>
  <c r="AX150" i="4" s="1"/>
  <c r="AY150" i="4" s="1"/>
  <c r="P159" i="4"/>
  <c r="D165" i="9" s="1"/>
  <c r="AW159" i="4"/>
  <c r="AX159" i="4" s="1"/>
  <c r="AY159" i="4" s="1"/>
  <c r="P155" i="4"/>
  <c r="D161" i="9" s="1"/>
  <c r="AW155" i="4"/>
  <c r="AX155" i="4" s="1"/>
  <c r="AY155" i="4" s="1"/>
  <c r="P175" i="9"/>
  <c r="BA168" i="4"/>
  <c r="R175" i="9" s="1"/>
  <c r="P153" i="4"/>
  <c r="D159" i="9" s="1"/>
  <c r="AW153" i="4"/>
  <c r="AX153" i="4" s="1"/>
  <c r="AY153" i="4" s="1"/>
  <c r="P173" i="4"/>
  <c r="D179" i="9" s="1"/>
  <c r="AW173" i="4"/>
  <c r="AX173" i="4" s="1"/>
  <c r="AY173" i="4" s="1"/>
  <c r="P163" i="4"/>
  <c r="D169" i="9" s="1"/>
  <c r="AW163" i="4"/>
  <c r="AX163" i="4" s="1"/>
  <c r="AY163" i="4" s="1"/>
  <c r="P154" i="9"/>
  <c r="P169" i="9"/>
  <c r="BA144" i="4"/>
  <c r="R151" i="9" s="1"/>
  <c r="P151" i="9"/>
  <c r="P169" i="4"/>
  <c r="D175" i="9" s="1"/>
  <c r="AW169" i="4"/>
  <c r="AX169" i="4" s="1"/>
  <c r="AY169" i="4" s="1"/>
  <c r="P161" i="4"/>
  <c r="D167" i="9" s="1"/>
  <c r="AW161" i="4"/>
  <c r="AX161" i="4" s="1"/>
  <c r="AY161" i="4" s="1"/>
  <c r="P158" i="4"/>
  <c r="D164" i="9" s="1"/>
  <c r="AW158" i="4"/>
  <c r="AX158" i="4" s="1"/>
  <c r="AY158" i="4" s="1"/>
  <c r="P171" i="4"/>
  <c r="D177" i="9" s="1"/>
  <c r="AW171" i="4"/>
  <c r="AX171" i="4" s="1"/>
  <c r="AY171" i="4" s="1"/>
  <c r="P170" i="4"/>
  <c r="D176" i="9" s="1"/>
  <c r="AW170" i="4"/>
  <c r="AX170" i="4" s="1"/>
  <c r="AY170" i="4" s="1"/>
  <c r="P172" i="4"/>
  <c r="D178" i="9" s="1"/>
  <c r="AW172" i="4"/>
  <c r="AX172" i="4" s="1"/>
  <c r="AY172" i="4" s="1"/>
  <c r="P176" i="4"/>
  <c r="D182" i="9" s="1"/>
  <c r="AW176" i="4"/>
  <c r="AX176" i="4" s="1"/>
  <c r="AY176" i="4" s="1"/>
  <c r="P165" i="4"/>
  <c r="D171" i="9" s="1"/>
  <c r="AW165" i="4"/>
  <c r="AX165" i="4" s="1"/>
  <c r="AY165" i="4" s="1"/>
  <c r="P174" i="4"/>
  <c r="D180" i="9" s="1"/>
  <c r="AW174" i="4"/>
  <c r="AX174" i="4" s="1"/>
  <c r="AY174" i="4" s="1"/>
  <c r="P173" i="9"/>
  <c r="P158" i="9"/>
  <c r="U84" i="4"/>
  <c r="V84" i="4" s="1"/>
  <c r="AV128" i="4"/>
  <c r="AV132" i="4"/>
  <c r="U117" i="4"/>
  <c r="V117" i="4" s="1"/>
  <c r="U74" i="4"/>
  <c r="V74" i="4" s="1"/>
  <c r="AV138" i="4"/>
  <c r="U80" i="4"/>
  <c r="V80" i="4" s="1"/>
  <c r="Q141" i="9"/>
  <c r="AV92" i="4"/>
  <c r="Q109" i="9"/>
  <c r="AV84" i="4"/>
  <c r="P67" i="4"/>
  <c r="P78" i="4"/>
  <c r="P85" i="4"/>
  <c r="AV76" i="4"/>
  <c r="P88" i="4"/>
  <c r="AV91" i="4"/>
  <c r="P71" i="4"/>
  <c r="P73" i="4"/>
  <c r="AV125" i="4"/>
  <c r="P75" i="4"/>
  <c r="P91" i="4"/>
  <c r="P92" i="4"/>
  <c r="Q110" i="9"/>
  <c r="AB97" i="4"/>
  <c r="AC97" i="4" s="1"/>
  <c r="P72" i="4"/>
  <c r="P74" i="4"/>
  <c r="P81" i="4"/>
  <c r="P79" i="4"/>
  <c r="P90" i="4"/>
  <c r="AV67" i="4"/>
  <c r="AV115" i="4"/>
  <c r="AV75" i="4"/>
  <c r="AV126" i="4"/>
  <c r="AV68" i="4"/>
  <c r="P83" i="4"/>
  <c r="AV83" i="4"/>
  <c r="Q90" i="9"/>
  <c r="Q91" i="9"/>
  <c r="Q118" i="9"/>
  <c r="P89" i="4"/>
  <c r="AA124" i="4"/>
  <c r="AV110" i="4"/>
  <c r="AV108" i="4"/>
  <c r="AV129" i="4"/>
  <c r="AV130" i="4"/>
  <c r="Q131" i="9"/>
  <c r="Q142" i="9"/>
  <c r="Q106" i="9"/>
  <c r="AV107" i="4"/>
  <c r="Q127" i="9"/>
  <c r="P102" i="4"/>
  <c r="P138" i="4"/>
  <c r="P143" i="4"/>
  <c r="P123" i="4"/>
  <c r="P115" i="4"/>
  <c r="P136" i="4"/>
  <c r="Q113" i="9"/>
  <c r="AV106" i="4"/>
  <c r="Q107" i="9"/>
  <c r="AV100" i="4"/>
  <c r="Q121" i="9"/>
  <c r="AV114" i="4"/>
  <c r="Q125" i="9"/>
  <c r="AV118" i="4"/>
  <c r="AA100" i="4"/>
  <c r="P121" i="4"/>
  <c r="P131" i="4"/>
  <c r="P117" i="4"/>
  <c r="Q111" i="9"/>
  <c r="AV104" i="4"/>
  <c r="P133" i="4"/>
  <c r="AV99" i="4"/>
  <c r="AV131" i="4"/>
  <c r="AV141" i="4"/>
  <c r="AV121" i="4"/>
  <c r="Q139" i="9"/>
  <c r="Q135" i="9"/>
  <c r="AV102" i="4"/>
  <c r="Q138" i="9"/>
  <c r="AV134" i="4"/>
  <c r="AV111" i="4"/>
  <c r="AV124" i="4"/>
  <c r="Q134" i="9"/>
  <c r="AV137" i="4"/>
  <c r="Q114" i="9"/>
  <c r="P106" i="4"/>
  <c r="AV143" i="4"/>
  <c r="Q150" i="9"/>
  <c r="P119" i="4"/>
  <c r="Q124" i="9"/>
  <c r="AV117" i="4"/>
  <c r="AV112" i="4"/>
  <c r="AV120" i="4"/>
  <c r="Q132" i="9"/>
  <c r="AV109" i="4"/>
  <c r="Q116" i="9"/>
  <c r="Q120" i="9"/>
  <c r="AV113" i="4"/>
  <c r="Q140" i="9"/>
  <c r="Q148" i="9"/>
  <c r="Q122" i="9"/>
  <c r="Q133" i="9"/>
  <c r="AB134" i="4"/>
  <c r="AC134" i="4" s="1"/>
  <c r="P103" i="4"/>
  <c r="P125" i="4"/>
  <c r="P140" i="4"/>
  <c r="AV105" i="4"/>
  <c r="Q112" i="9"/>
  <c r="AV123" i="4"/>
  <c r="P95" i="4"/>
  <c r="AA94" i="4"/>
  <c r="AA116" i="4"/>
  <c r="Q126" i="9"/>
  <c r="AV119" i="4"/>
  <c r="AV135" i="4"/>
  <c r="AV139" i="4"/>
  <c r="Q115" i="9"/>
  <c r="Q130" i="9"/>
  <c r="Q123" i="9"/>
  <c r="AV116" i="4"/>
  <c r="AV142" i="4"/>
  <c r="U125" i="4"/>
  <c r="V125" i="4" s="1"/>
  <c r="AV103" i="4"/>
  <c r="Q117" i="9"/>
  <c r="Q129" i="9"/>
  <c r="AV122" i="4"/>
  <c r="P129" i="4"/>
  <c r="Q145" i="9"/>
  <c r="Q137" i="9"/>
  <c r="P127" i="4"/>
  <c r="P114" i="4"/>
  <c r="Q143" i="9"/>
  <c r="AV136" i="4"/>
  <c r="Q147" i="9"/>
  <c r="AV140" i="4"/>
  <c r="AV133" i="4"/>
  <c r="Q144" i="9"/>
  <c r="Q136" i="9"/>
  <c r="Q146" i="9"/>
  <c r="Q149" i="9"/>
  <c r="U78" i="4"/>
  <c r="V78" i="4" s="1"/>
  <c r="AW123" i="4"/>
  <c r="AX123" i="4" s="1"/>
  <c r="AA76" i="4"/>
  <c r="AA90" i="4"/>
  <c r="AA125" i="4"/>
  <c r="AA126" i="4"/>
  <c r="U66" i="4"/>
  <c r="V66" i="4" s="1"/>
  <c r="U68" i="4"/>
  <c r="V68" i="4" s="1"/>
  <c r="AA65" i="4"/>
  <c r="AA104" i="4"/>
  <c r="U110" i="4"/>
  <c r="V110" i="4" s="1"/>
  <c r="AA75" i="4"/>
  <c r="U72" i="4"/>
  <c r="V72" i="4" s="1"/>
  <c r="P69" i="4"/>
  <c r="U70" i="4"/>
  <c r="V70" i="4" s="1"/>
  <c r="P82" i="4"/>
  <c r="P84" i="4"/>
  <c r="P86" i="4"/>
  <c r="P108" i="4"/>
  <c r="U121" i="4"/>
  <c r="V121" i="4" s="1"/>
  <c r="P76" i="4"/>
  <c r="U77" i="4"/>
  <c r="V77" i="4" s="1"/>
  <c r="P80" i="4"/>
  <c r="P96" i="4"/>
  <c r="P104" i="4"/>
  <c r="P109" i="4"/>
  <c r="P141" i="4"/>
  <c r="P65" i="4"/>
  <c r="P93" i="4"/>
  <c r="P100" i="4"/>
  <c r="P112" i="4"/>
  <c r="P122" i="4"/>
  <c r="P126" i="4"/>
  <c r="P124" i="4"/>
  <c r="P134" i="4"/>
  <c r="P70" i="4"/>
  <c r="U81" i="4"/>
  <c r="V81" i="4" s="1"/>
  <c r="P87" i="4"/>
  <c r="U96" i="4"/>
  <c r="V96" i="4" s="1"/>
  <c r="P94" i="4"/>
  <c r="P101" i="4"/>
  <c r="U98" i="4"/>
  <c r="V98" i="4" s="1"/>
  <c r="P118" i="4"/>
  <c r="P128" i="4"/>
  <c r="P130" i="4"/>
  <c r="P135" i="4"/>
  <c r="P137" i="4"/>
  <c r="BA152" i="4" l="1"/>
  <c r="R159" i="9" s="1"/>
  <c r="AW143" i="4"/>
  <c r="AX143" i="4" s="1"/>
  <c r="AB129" i="4"/>
  <c r="AC129" i="4" s="1"/>
  <c r="BA160" i="4"/>
  <c r="R167" i="9" s="1"/>
  <c r="S100" i="4"/>
  <c r="AW142" i="4"/>
  <c r="AX142" i="4" s="1"/>
  <c r="AD158" i="11"/>
  <c r="AG158" i="11" s="1"/>
  <c r="AM158" i="11" s="1"/>
  <c r="T164" i="9" s="1"/>
  <c r="AD167" i="11"/>
  <c r="AG167" i="11" s="1"/>
  <c r="AM167" i="11" s="1"/>
  <c r="T173" i="9" s="1"/>
  <c r="BA154" i="4"/>
  <c r="R161" i="9" s="1"/>
  <c r="BA146" i="4"/>
  <c r="R153" i="9" s="1"/>
  <c r="AD155" i="11"/>
  <c r="AG155" i="11" s="1"/>
  <c r="AM155" i="11" s="1"/>
  <c r="AB106" i="4"/>
  <c r="AC106" i="4" s="1"/>
  <c r="AD102" i="11"/>
  <c r="I176" i="11"/>
  <c r="J176" i="11" s="1"/>
  <c r="K176" i="11" s="1"/>
  <c r="M176" i="11" s="1"/>
  <c r="N176" i="11" s="1"/>
  <c r="I160" i="11"/>
  <c r="J160" i="11" s="1"/>
  <c r="K160" i="11" s="1"/>
  <c r="M160" i="11" s="1"/>
  <c r="N160" i="11" s="1"/>
  <c r="AD97" i="11"/>
  <c r="AB100" i="4"/>
  <c r="AC100" i="4" s="1"/>
  <c r="AD140" i="11"/>
  <c r="AG140" i="11" s="1"/>
  <c r="AM140" i="11" s="1"/>
  <c r="T146" i="9" s="1"/>
  <c r="AJ72" i="11"/>
  <c r="AK72" i="11" s="1"/>
  <c r="AD159" i="11"/>
  <c r="AG159" i="11" s="1"/>
  <c r="AM159" i="11" s="1"/>
  <c r="T165" i="9" s="1"/>
  <c r="H175" i="11"/>
  <c r="Q175" i="11" s="1"/>
  <c r="R175" i="11" s="1"/>
  <c r="S175" i="11" s="1"/>
  <c r="AD151" i="11"/>
  <c r="AG151" i="11" s="1"/>
  <c r="AM151" i="11" s="1"/>
  <c r="T157" i="9" s="1"/>
  <c r="AD72" i="11"/>
  <c r="AD147" i="11"/>
  <c r="AG147" i="11" s="1"/>
  <c r="AM147" i="11" s="1"/>
  <c r="T153" i="9" s="1"/>
  <c r="AD118" i="11"/>
  <c r="AG118" i="11" s="1"/>
  <c r="AM118" i="11" s="1"/>
  <c r="T124" i="9" s="1"/>
  <c r="AJ176" i="11"/>
  <c r="AK176" i="11" s="1"/>
  <c r="P156" i="9"/>
  <c r="S135" i="4"/>
  <c r="AJ156" i="11"/>
  <c r="AK156" i="11" s="1"/>
  <c r="AL156" i="11" s="1"/>
  <c r="AD81" i="11"/>
  <c r="AW127" i="4"/>
  <c r="AX127" i="4" s="1"/>
  <c r="AJ69" i="11"/>
  <c r="AK69" i="11" s="1"/>
  <c r="AL69" i="11" s="1"/>
  <c r="AJ153" i="11"/>
  <c r="AK153" i="11" s="1"/>
  <c r="AL153" i="11" s="1"/>
  <c r="S159" i="9" s="1"/>
  <c r="AD153" i="11"/>
  <c r="AG153" i="11" s="1"/>
  <c r="AM153" i="11" s="1"/>
  <c r="T159" i="9" s="1"/>
  <c r="AB142" i="4"/>
  <c r="AC142" i="4" s="1"/>
  <c r="AB80" i="4"/>
  <c r="AC80" i="4" s="1"/>
  <c r="AD176" i="11"/>
  <c r="AG176" i="11" s="1"/>
  <c r="AM176" i="11" s="1"/>
  <c r="T182" i="9" s="1"/>
  <c r="AB68" i="4"/>
  <c r="AC68" i="4" s="1"/>
  <c r="I168" i="11"/>
  <c r="J168" i="11" s="1"/>
  <c r="K168" i="11" s="1"/>
  <c r="M168" i="11" s="1"/>
  <c r="N168" i="11" s="1"/>
  <c r="S134" i="4"/>
  <c r="H142" i="11"/>
  <c r="Q142" i="11" s="1"/>
  <c r="R142" i="11" s="1"/>
  <c r="S142" i="11" s="1"/>
  <c r="H123" i="11"/>
  <c r="Q123" i="11" s="1"/>
  <c r="R123" i="11" s="1"/>
  <c r="S123" i="11" s="1"/>
  <c r="H71" i="11"/>
  <c r="Q71" i="11" s="1"/>
  <c r="R71" i="11" s="1"/>
  <c r="S71" i="11" s="1"/>
  <c r="H75" i="11"/>
  <c r="Q75" i="11" s="1"/>
  <c r="R75" i="11" s="1"/>
  <c r="S75" i="11" s="1"/>
  <c r="H150" i="11"/>
  <c r="Q150" i="11" s="1"/>
  <c r="R150" i="11" s="1"/>
  <c r="S150" i="11" s="1"/>
  <c r="AB66" i="4"/>
  <c r="AC66" i="4" s="1"/>
  <c r="AW125" i="4"/>
  <c r="AX125" i="4" s="1"/>
  <c r="H82" i="11"/>
  <c r="Q82" i="11" s="1"/>
  <c r="R82" i="11" s="1"/>
  <c r="S82" i="11" s="1"/>
  <c r="H108" i="11"/>
  <c r="Q108" i="11" s="1"/>
  <c r="R108" i="11" s="1"/>
  <c r="S108" i="11" s="1"/>
  <c r="BA145" i="4"/>
  <c r="R152" i="9" s="1"/>
  <c r="AD171" i="11"/>
  <c r="AG171" i="11" s="1"/>
  <c r="AM171" i="11" s="1"/>
  <c r="T177" i="9" s="1"/>
  <c r="AD145" i="11"/>
  <c r="AG145" i="11" s="1"/>
  <c r="AM145" i="11" s="1"/>
  <c r="T151" i="9" s="1"/>
  <c r="AJ119" i="11"/>
  <c r="AK119" i="11" s="1"/>
  <c r="AL119" i="11" s="1"/>
  <c r="S125" i="9" s="1"/>
  <c r="AW95" i="4"/>
  <c r="AX95" i="4" s="1"/>
  <c r="BA164" i="4"/>
  <c r="R171" i="9" s="1"/>
  <c r="AD111" i="11"/>
  <c r="AG111" i="11" s="1"/>
  <c r="AM111" i="11" s="1"/>
  <c r="T117" i="9" s="1"/>
  <c r="AD164" i="11"/>
  <c r="AG164" i="11" s="1"/>
  <c r="AM164" i="11" s="1"/>
  <c r="T170" i="9" s="1"/>
  <c r="AD163" i="11"/>
  <c r="AG163" i="11" s="1"/>
  <c r="AM163" i="11" s="1"/>
  <c r="T169" i="9" s="1"/>
  <c r="AD82" i="11"/>
  <c r="AD120" i="11"/>
  <c r="AG120" i="11" s="1"/>
  <c r="AM120" i="11" s="1"/>
  <c r="T126" i="9" s="1"/>
  <c r="H158" i="11"/>
  <c r="Q158" i="11" s="1"/>
  <c r="R158" i="11" s="1"/>
  <c r="S158" i="11" s="1"/>
  <c r="AD75" i="11"/>
  <c r="H167" i="11"/>
  <c r="Q167" i="11" s="1"/>
  <c r="R167" i="11" s="1"/>
  <c r="S167" i="11" s="1"/>
  <c r="AJ133" i="11"/>
  <c r="AK133" i="11" s="1"/>
  <c r="AL133" i="11" s="1"/>
  <c r="AJ85" i="11"/>
  <c r="AK85" i="11" s="1"/>
  <c r="AL85" i="11" s="1"/>
  <c r="S91" i="9" s="1"/>
  <c r="H138" i="11"/>
  <c r="Q138" i="11" s="1"/>
  <c r="R138" i="11" s="1"/>
  <c r="S138" i="11" s="1"/>
  <c r="H122" i="11"/>
  <c r="Q122" i="11" s="1"/>
  <c r="R122" i="11" s="1"/>
  <c r="S122" i="11" s="1"/>
  <c r="H106" i="11"/>
  <c r="Q106" i="11" s="1"/>
  <c r="R106" i="11" s="1"/>
  <c r="S106" i="11" s="1"/>
  <c r="H90" i="11"/>
  <c r="Q90" i="11" s="1"/>
  <c r="R90" i="11" s="1"/>
  <c r="H162" i="11"/>
  <c r="Q162" i="11" s="1"/>
  <c r="R162" i="11" s="1"/>
  <c r="S162" i="11" s="1"/>
  <c r="H100" i="11"/>
  <c r="Q100" i="11" s="1"/>
  <c r="R100" i="11" s="1"/>
  <c r="S100" i="11" s="1"/>
  <c r="H68" i="11"/>
  <c r="Q68" i="11" s="1"/>
  <c r="R68" i="11" s="1"/>
  <c r="H84" i="11"/>
  <c r="Q84" i="11" s="1"/>
  <c r="R84" i="11" s="1"/>
  <c r="S84" i="11" s="1"/>
  <c r="H118" i="11"/>
  <c r="Q118" i="11" s="1"/>
  <c r="R118" i="11" s="1"/>
  <c r="H120" i="11"/>
  <c r="I120" i="11" s="1"/>
  <c r="J120" i="11" s="1"/>
  <c r="K120" i="11" s="1"/>
  <c r="M120" i="11" s="1"/>
  <c r="N120" i="11" s="1"/>
  <c r="H155" i="11"/>
  <c r="Q155" i="11" s="1"/>
  <c r="R155" i="11" s="1"/>
  <c r="S155" i="11" s="1"/>
  <c r="AW97" i="4"/>
  <c r="AX97" i="4" s="1"/>
  <c r="AY97" i="4" s="1"/>
  <c r="P104" i="9" s="1"/>
  <c r="AJ168" i="11"/>
  <c r="AK168" i="11" s="1"/>
  <c r="AJ148" i="11"/>
  <c r="AK148" i="11" s="1"/>
  <c r="AL148" i="11" s="1"/>
  <c r="S154" i="9" s="1"/>
  <c r="BA148" i="4"/>
  <c r="R155" i="9" s="1"/>
  <c r="BA167" i="4"/>
  <c r="R174" i="9" s="1"/>
  <c r="AD95" i="11"/>
  <c r="AD168" i="11"/>
  <c r="AG168" i="11" s="1"/>
  <c r="AM168" i="11" s="1"/>
  <c r="T174" i="9" s="1"/>
  <c r="AD124" i="11"/>
  <c r="AG124" i="11" s="1"/>
  <c r="AM124" i="11" s="1"/>
  <c r="T130" i="9" s="1"/>
  <c r="AJ117" i="11"/>
  <c r="AK117" i="11" s="1"/>
  <c r="AL117" i="11" s="1"/>
  <c r="S123" i="9" s="1"/>
  <c r="AJ87" i="11"/>
  <c r="AK87" i="11" s="1"/>
  <c r="AL87" i="11" s="1"/>
  <c r="S93" i="9" s="1"/>
  <c r="AD134" i="11"/>
  <c r="AG134" i="11" s="1"/>
  <c r="AM134" i="11" s="1"/>
  <c r="T140" i="9" s="1"/>
  <c r="AD90" i="11"/>
  <c r="H67" i="11"/>
  <c r="Q67" i="11" s="1"/>
  <c r="R67" i="11" s="1"/>
  <c r="S67" i="11" s="1"/>
  <c r="AD127" i="11"/>
  <c r="AG127" i="11" s="1"/>
  <c r="AM127" i="11" s="1"/>
  <c r="T133" i="9" s="1"/>
  <c r="H83" i="11"/>
  <c r="Q83" i="11" s="1"/>
  <c r="R83" i="11" s="1"/>
  <c r="S83" i="11" s="1"/>
  <c r="AD76" i="11"/>
  <c r="AD89" i="11"/>
  <c r="H94" i="11"/>
  <c r="Q94" i="11" s="1"/>
  <c r="R94" i="11" s="1"/>
  <c r="AD148" i="11"/>
  <c r="AG148" i="11" s="1"/>
  <c r="AM148" i="11" s="1"/>
  <c r="T154" i="9" s="1"/>
  <c r="H93" i="11"/>
  <c r="Q93" i="11" s="1"/>
  <c r="R93" i="11" s="1"/>
  <c r="S93" i="11" s="1"/>
  <c r="H126" i="11"/>
  <c r="Q126" i="11" s="1"/>
  <c r="R126" i="11" s="1"/>
  <c r="S126" i="11" s="1"/>
  <c r="H146" i="11"/>
  <c r="Q146" i="11" s="1"/>
  <c r="R146" i="11" s="1"/>
  <c r="S146" i="11" s="1"/>
  <c r="H130" i="11"/>
  <c r="Q130" i="11" s="1"/>
  <c r="R130" i="11" s="1"/>
  <c r="S130" i="11" s="1"/>
  <c r="H98" i="11"/>
  <c r="Q98" i="11" s="1"/>
  <c r="R98" i="11" s="1"/>
  <c r="AD87" i="11"/>
  <c r="AD133" i="11"/>
  <c r="AG133" i="11" s="1"/>
  <c r="AM133" i="11" s="1"/>
  <c r="T139" i="9" s="1"/>
  <c r="AD121" i="11"/>
  <c r="AG121" i="11" s="1"/>
  <c r="AM121" i="11" s="1"/>
  <c r="T127" i="9" s="1"/>
  <c r="U88" i="4"/>
  <c r="V88" i="4" s="1"/>
  <c r="AD84" i="11"/>
  <c r="AD126" i="11"/>
  <c r="AG126" i="11" s="1"/>
  <c r="AM126" i="11" s="1"/>
  <c r="T132" i="9" s="1"/>
  <c r="AJ113" i="11"/>
  <c r="AK113" i="11" s="1"/>
  <c r="AL113" i="11" s="1"/>
  <c r="S119" i="9" s="1"/>
  <c r="AJ165" i="11"/>
  <c r="AK165" i="11" s="1"/>
  <c r="AL165" i="11" s="1"/>
  <c r="S171" i="9" s="1"/>
  <c r="H170" i="11"/>
  <c r="Q170" i="11" s="1"/>
  <c r="R170" i="11" s="1"/>
  <c r="H110" i="11"/>
  <c r="Q110" i="11" s="1"/>
  <c r="R110" i="11" s="1"/>
  <c r="S110" i="11" s="1"/>
  <c r="H154" i="11"/>
  <c r="Q154" i="11" s="1"/>
  <c r="R154" i="11" s="1"/>
  <c r="H159" i="11"/>
  <c r="Q159" i="11" s="1"/>
  <c r="R159" i="11" s="1"/>
  <c r="S159" i="11" s="1"/>
  <c r="AD146" i="11"/>
  <c r="AG146" i="11" s="1"/>
  <c r="H109" i="11"/>
  <c r="Q109" i="11" s="1"/>
  <c r="R109" i="11" s="1"/>
  <c r="AD98" i="11"/>
  <c r="H76" i="11"/>
  <c r="Q76" i="11" s="1"/>
  <c r="R76" i="11" s="1"/>
  <c r="S76" i="11" s="1"/>
  <c r="AD149" i="11"/>
  <c r="AG149" i="11" s="1"/>
  <c r="AM149" i="11" s="1"/>
  <c r="T155" i="9" s="1"/>
  <c r="V149" i="11"/>
  <c r="T112" i="11"/>
  <c r="U112" i="11" s="1"/>
  <c r="T96" i="11"/>
  <c r="U96" i="11" s="1"/>
  <c r="AW129" i="4"/>
  <c r="AX129" i="4" s="1"/>
  <c r="AY129" i="4" s="1"/>
  <c r="P136" i="9" s="1"/>
  <c r="AB95" i="4"/>
  <c r="AC95" i="4" s="1"/>
  <c r="AJ151" i="11"/>
  <c r="AK151" i="11" s="1"/>
  <c r="AL151" i="11" s="1"/>
  <c r="S157" i="9" s="1"/>
  <c r="AJ100" i="11"/>
  <c r="AK100" i="11" s="1"/>
  <c r="AL100" i="11" s="1"/>
  <c r="S106" i="9" s="1"/>
  <c r="AW115" i="4"/>
  <c r="AX115" i="4" s="1"/>
  <c r="AJ143" i="11"/>
  <c r="AK143" i="11" s="1"/>
  <c r="AL143" i="11" s="1"/>
  <c r="S149" i="9" s="1"/>
  <c r="AD74" i="11"/>
  <c r="H88" i="11"/>
  <c r="Q136" i="11"/>
  <c r="R136" i="11" s="1"/>
  <c r="S136" i="11" s="1"/>
  <c r="I136" i="11"/>
  <c r="J136" i="11" s="1"/>
  <c r="K136" i="11" s="1"/>
  <c r="M136" i="11" s="1"/>
  <c r="N136" i="11" s="1"/>
  <c r="Q80" i="11"/>
  <c r="R80" i="11" s="1"/>
  <c r="S80" i="11" s="1"/>
  <c r="I80" i="11"/>
  <c r="J80" i="11" s="1"/>
  <c r="K80" i="11" s="1"/>
  <c r="M80" i="11" s="1"/>
  <c r="N80" i="11" s="1"/>
  <c r="AD141" i="11"/>
  <c r="AG141" i="11" s="1"/>
  <c r="AM141" i="11" s="1"/>
  <c r="T147" i="9" s="1"/>
  <c r="V141" i="11"/>
  <c r="AD105" i="11"/>
  <c r="AG105" i="11" s="1"/>
  <c r="AM105" i="11" s="1"/>
  <c r="T111" i="9" s="1"/>
  <c r="AD73" i="11"/>
  <c r="AD170" i="11"/>
  <c r="AG170" i="11" s="1"/>
  <c r="AM170" i="11" s="1"/>
  <c r="T176" i="9" s="1"/>
  <c r="H78" i="11"/>
  <c r="Q78" i="11" s="1"/>
  <c r="R78" i="11" s="1"/>
  <c r="AD162" i="11"/>
  <c r="AG162" i="11" s="1"/>
  <c r="S132" i="11"/>
  <c r="AJ132" i="11"/>
  <c r="AK132" i="11" s="1"/>
  <c r="AL132" i="11" s="1"/>
  <c r="S138" i="9" s="1"/>
  <c r="H112" i="11"/>
  <c r="Q112" i="11" s="1"/>
  <c r="R112" i="11" s="1"/>
  <c r="AD177" i="11"/>
  <c r="AG177" i="11" s="1"/>
  <c r="AM177" i="11" s="1"/>
  <c r="T183" i="9" s="1"/>
  <c r="AD129" i="11"/>
  <c r="AG129" i="11" s="1"/>
  <c r="AM129" i="11" s="1"/>
  <c r="T135" i="9" s="1"/>
  <c r="AD66" i="11"/>
  <c r="AD142" i="11"/>
  <c r="AG142" i="11" s="1"/>
  <c r="H114" i="11"/>
  <c r="Q114" i="11" s="1"/>
  <c r="R114" i="11" s="1"/>
  <c r="S114" i="11" s="1"/>
  <c r="H171" i="11"/>
  <c r="Q171" i="11" s="1"/>
  <c r="R171" i="11" s="1"/>
  <c r="S171" i="11" s="1"/>
  <c r="AD119" i="11"/>
  <c r="AG119" i="11" s="1"/>
  <c r="AM119" i="11" s="1"/>
  <c r="T125" i="9" s="1"/>
  <c r="AD71" i="11"/>
  <c r="AD172" i="11"/>
  <c r="AG172" i="11" s="1"/>
  <c r="AM172" i="11" s="1"/>
  <c r="T178" i="9" s="1"/>
  <c r="AD136" i="11"/>
  <c r="AG136" i="11" s="1"/>
  <c r="AM136" i="11" s="1"/>
  <c r="T142" i="9" s="1"/>
  <c r="AD116" i="11"/>
  <c r="AG116" i="11" s="1"/>
  <c r="AM116" i="11" s="1"/>
  <c r="T122" i="9" s="1"/>
  <c r="AD100" i="11"/>
  <c r="AD160" i="11"/>
  <c r="AG160" i="11" s="1"/>
  <c r="AM160" i="11" s="1"/>
  <c r="T166" i="9" s="1"/>
  <c r="AD150" i="11"/>
  <c r="AG150" i="11" s="1"/>
  <c r="AD109" i="11"/>
  <c r="AG109" i="11" s="1"/>
  <c r="AM109" i="11" s="1"/>
  <c r="T115" i="9" s="1"/>
  <c r="V109" i="11"/>
  <c r="AD93" i="11"/>
  <c r="V93" i="11"/>
  <c r="H77" i="11"/>
  <c r="Q77" i="11" s="1"/>
  <c r="R77" i="11" s="1"/>
  <c r="S77" i="11" s="1"/>
  <c r="AD130" i="11"/>
  <c r="AG130" i="11" s="1"/>
  <c r="AM130" i="11" s="1"/>
  <c r="T136" i="9" s="1"/>
  <c r="H102" i="11"/>
  <c r="Q102" i="11" s="1"/>
  <c r="R102" i="11" s="1"/>
  <c r="S102" i="11" s="1"/>
  <c r="H86" i="11"/>
  <c r="Q86" i="11" s="1"/>
  <c r="R86" i="11" s="1"/>
  <c r="S86" i="11" s="1"/>
  <c r="H70" i="11"/>
  <c r="Q70" i="11" s="1"/>
  <c r="R70" i="11" s="1"/>
  <c r="S70" i="11" s="1"/>
  <c r="H131" i="11"/>
  <c r="Q131" i="11" s="1"/>
  <c r="R131" i="11" s="1"/>
  <c r="H115" i="11"/>
  <c r="Q115" i="11" s="1"/>
  <c r="R115" i="11" s="1"/>
  <c r="H140" i="11"/>
  <c r="Q140" i="11" s="1"/>
  <c r="R140" i="11" s="1"/>
  <c r="H124" i="11"/>
  <c r="Q124" i="11" s="1"/>
  <c r="R124" i="11" s="1"/>
  <c r="S124" i="11" s="1"/>
  <c r="AD108" i="11"/>
  <c r="AG108" i="11" s="1"/>
  <c r="AM108" i="11" s="1"/>
  <c r="T114" i="9" s="1"/>
  <c r="AD92" i="11"/>
  <c r="AD173" i="11"/>
  <c r="AG173" i="11" s="1"/>
  <c r="AM173" i="11" s="1"/>
  <c r="T179" i="9" s="1"/>
  <c r="V173" i="11"/>
  <c r="AJ149" i="11"/>
  <c r="AK149" i="11" s="1"/>
  <c r="AL149" i="11" s="1"/>
  <c r="S155" i="9" s="1"/>
  <c r="AJ164" i="11"/>
  <c r="AK164" i="11" s="1"/>
  <c r="AL164" i="11" s="1"/>
  <c r="S170" i="9" s="1"/>
  <c r="AJ82" i="11"/>
  <c r="AK82" i="11" s="1"/>
  <c r="AL82" i="11" s="1"/>
  <c r="S88" i="9" s="1"/>
  <c r="AJ103" i="11"/>
  <c r="AK103" i="11" s="1"/>
  <c r="AL103" i="11" s="1"/>
  <c r="S109" i="9" s="1"/>
  <c r="AJ157" i="11"/>
  <c r="AK157" i="11" s="1"/>
  <c r="AL157" i="11" s="1"/>
  <c r="S163" i="9" s="1"/>
  <c r="AD157" i="11"/>
  <c r="AG157" i="11" s="1"/>
  <c r="AM157" i="11" s="1"/>
  <c r="T163" i="9" s="1"/>
  <c r="AD143" i="11"/>
  <c r="AG143" i="11" s="1"/>
  <c r="AM143" i="11" s="1"/>
  <c r="T149" i="9" s="1"/>
  <c r="AD99" i="11"/>
  <c r="V99" i="11"/>
  <c r="AD79" i="11"/>
  <c r="AD80" i="11"/>
  <c r="AD165" i="11"/>
  <c r="AG165" i="11" s="1"/>
  <c r="AM165" i="11" s="1"/>
  <c r="AD138" i="11"/>
  <c r="AG138" i="11" s="1"/>
  <c r="AD122" i="11"/>
  <c r="AG122" i="11" s="1"/>
  <c r="AM122" i="11" s="1"/>
  <c r="AD106" i="11"/>
  <c r="AG106" i="11" s="1"/>
  <c r="AM106" i="11" s="1"/>
  <c r="T112" i="9" s="1"/>
  <c r="AD174" i="11"/>
  <c r="AG174" i="11" s="1"/>
  <c r="AM174" i="11" s="1"/>
  <c r="AD135" i="11"/>
  <c r="AG135" i="11" s="1"/>
  <c r="AM135" i="11" s="1"/>
  <c r="T141" i="9" s="1"/>
  <c r="AD103" i="11"/>
  <c r="AG103" i="11" s="1"/>
  <c r="AD154" i="11"/>
  <c r="AG154" i="11" s="1"/>
  <c r="AM154" i="11" s="1"/>
  <c r="T160" i="9" s="1"/>
  <c r="AD156" i="11"/>
  <c r="AG156" i="11" s="1"/>
  <c r="AM156" i="11" s="1"/>
  <c r="T162" i="9" s="1"/>
  <c r="S121" i="11"/>
  <c r="AJ121" i="11"/>
  <c r="AK121" i="11" s="1"/>
  <c r="AL121" i="11" s="1"/>
  <c r="S127" i="9" s="1"/>
  <c r="AD85" i="11"/>
  <c r="AD69" i="11"/>
  <c r="AD131" i="11"/>
  <c r="AG131" i="11" s="1"/>
  <c r="AM131" i="11" s="1"/>
  <c r="T137" i="9" s="1"/>
  <c r="V131" i="11"/>
  <c r="AD68" i="11"/>
  <c r="I72" i="11"/>
  <c r="J72" i="11" s="1"/>
  <c r="K72" i="11" s="1"/>
  <c r="M72" i="11" s="1"/>
  <c r="N72" i="11" s="1"/>
  <c r="AL72" i="11" s="1"/>
  <c r="AD88" i="11"/>
  <c r="AJ91" i="11"/>
  <c r="AK91" i="11" s="1"/>
  <c r="AL91" i="11" s="1"/>
  <c r="S97" i="9" s="1"/>
  <c r="I152" i="11"/>
  <c r="J152" i="11" s="1"/>
  <c r="K152" i="11" s="1"/>
  <c r="M152" i="11" s="1"/>
  <c r="N152" i="11" s="1"/>
  <c r="T152" i="11"/>
  <c r="U152" i="11" s="1"/>
  <c r="AJ152" i="11" s="1"/>
  <c r="AK152" i="11" s="1"/>
  <c r="H74" i="11"/>
  <c r="Q74" i="11" s="1"/>
  <c r="R74" i="11" s="1"/>
  <c r="S74" i="11" s="1"/>
  <c r="AD67" i="11"/>
  <c r="V67" i="11"/>
  <c r="AD83" i="11"/>
  <c r="V83" i="11"/>
  <c r="H174" i="11"/>
  <c r="Q174" i="11" s="1"/>
  <c r="R174" i="11" s="1"/>
  <c r="AD161" i="11"/>
  <c r="AG161" i="11" s="1"/>
  <c r="AM161" i="11" s="1"/>
  <c r="H166" i="11"/>
  <c r="Q166" i="11" s="1"/>
  <c r="R166" i="11" s="1"/>
  <c r="H96" i="11"/>
  <c r="Q96" i="11" s="1"/>
  <c r="R96" i="11" s="1"/>
  <c r="S96" i="11" s="1"/>
  <c r="H66" i="11"/>
  <c r="Q66" i="11" s="1"/>
  <c r="R66" i="11" s="1"/>
  <c r="AD110" i="11"/>
  <c r="AG110" i="11" s="1"/>
  <c r="AM110" i="11" s="1"/>
  <c r="T116" i="9" s="1"/>
  <c r="AD94" i="11"/>
  <c r="AD78" i="11"/>
  <c r="AD166" i="11"/>
  <c r="AG166" i="11" s="1"/>
  <c r="AM166" i="11" s="1"/>
  <c r="T172" i="9" s="1"/>
  <c r="T144" i="11"/>
  <c r="U144" i="11" s="1"/>
  <c r="AJ144" i="11" s="1"/>
  <c r="AK144" i="11" s="1"/>
  <c r="I144" i="11"/>
  <c r="J144" i="11" s="1"/>
  <c r="K144" i="11" s="1"/>
  <c r="M144" i="11" s="1"/>
  <c r="N144" i="11" s="1"/>
  <c r="T128" i="11"/>
  <c r="U128" i="11" s="1"/>
  <c r="I128" i="11"/>
  <c r="J128" i="11" s="1"/>
  <c r="K128" i="11" s="1"/>
  <c r="M128" i="11" s="1"/>
  <c r="N128" i="11" s="1"/>
  <c r="H92" i="11"/>
  <c r="Q92" i="11" s="1"/>
  <c r="R92" i="11" s="1"/>
  <c r="S92" i="11" s="1"/>
  <c r="AD137" i="11"/>
  <c r="AG137" i="11" s="1"/>
  <c r="AM137" i="11" s="1"/>
  <c r="T143" i="9" s="1"/>
  <c r="AD117" i="11"/>
  <c r="AG117" i="11" s="1"/>
  <c r="AM117" i="11" s="1"/>
  <c r="T123" i="9" s="1"/>
  <c r="H134" i="11"/>
  <c r="Q134" i="11" s="1"/>
  <c r="R134" i="11" s="1"/>
  <c r="AD86" i="11"/>
  <c r="AD70" i="11"/>
  <c r="AD123" i="11"/>
  <c r="AG123" i="11" s="1"/>
  <c r="AM123" i="11" s="1"/>
  <c r="T129" i="9" s="1"/>
  <c r="AD132" i="11"/>
  <c r="AG132" i="11" s="1"/>
  <c r="AM132" i="11" s="1"/>
  <c r="T138" i="9" s="1"/>
  <c r="T104" i="11"/>
  <c r="U104" i="11" s="1"/>
  <c r="AJ104" i="11" s="1"/>
  <c r="AK104" i="11" s="1"/>
  <c r="I104" i="11"/>
  <c r="J104" i="11" s="1"/>
  <c r="K104" i="11" s="1"/>
  <c r="M104" i="11" s="1"/>
  <c r="N104" i="11" s="1"/>
  <c r="AD169" i="11"/>
  <c r="AG169" i="11" s="1"/>
  <c r="AM169" i="11" s="1"/>
  <c r="T175" i="9" s="1"/>
  <c r="AD101" i="11"/>
  <c r="AD77" i="11"/>
  <c r="V77" i="11"/>
  <c r="AD114" i="11"/>
  <c r="AG114" i="11" s="1"/>
  <c r="AM114" i="11" s="1"/>
  <c r="AD139" i="11"/>
  <c r="AG139" i="11" s="1"/>
  <c r="AM139" i="11" s="1"/>
  <c r="T145" i="9" s="1"/>
  <c r="AD115" i="11"/>
  <c r="AG115" i="11" s="1"/>
  <c r="AM115" i="11" s="1"/>
  <c r="T121" i="9" s="1"/>
  <c r="V115" i="11"/>
  <c r="AD91" i="11"/>
  <c r="S163" i="11"/>
  <c r="AJ163" i="11"/>
  <c r="AK163" i="11" s="1"/>
  <c r="AL163" i="11" s="1"/>
  <c r="S169" i="9" s="1"/>
  <c r="AD125" i="11"/>
  <c r="AG125" i="11" s="1"/>
  <c r="AM125" i="11" s="1"/>
  <c r="T131" i="9" s="1"/>
  <c r="V125" i="11"/>
  <c r="H107" i="11"/>
  <c r="Q107" i="11" s="1"/>
  <c r="R107" i="11" s="1"/>
  <c r="S107" i="11" s="1"/>
  <c r="AD107" i="11"/>
  <c r="AG107" i="11" s="1"/>
  <c r="AM107" i="11" s="1"/>
  <c r="T113" i="9" s="1"/>
  <c r="V107" i="11"/>
  <c r="AD113" i="11"/>
  <c r="AG113" i="11" s="1"/>
  <c r="AM113" i="11" s="1"/>
  <c r="T119" i="9" s="1"/>
  <c r="P172" i="9"/>
  <c r="BA165" i="4"/>
  <c r="R172" i="9" s="1"/>
  <c r="P179" i="9"/>
  <c r="BA172" i="4"/>
  <c r="R179" i="9" s="1"/>
  <c r="P168" i="9"/>
  <c r="BA161" i="4"/>
  <c r="R168" i="9" s="1"/>
  <c r="P170" i="9"/>
  <c r="BA163" i="4"/>
  <c r="R170" i="9" s="1"/>
  <c r="P160" i="9"/>
  <c r="BA153" i="4"/>
  <c r="R160" i="9" s="1"/>
  <c r="P182" i="9"/>
  <c r="BA175" i="4"/>
  <c r="R182" i="9" s="1"/>
  <c r="P165" i="9"/>
  <c r="BA158" i="4"/>
  <c r="R165" i="9" s="1"/>
  <c r="P166" i="9"/>
  <c r="BA159" i="4"/>
  <c r="R166" i="9" s="1"/>
  <c r="P157" i="9"/>
  <c r="BA150" i="4"/>
  <c r="R157" i="9" s="1"/>
  <c r="P163" i="9"/>
  <c r="BA156" i="4"/>
  <c r="R163" i="9" s="1"/>
  <c r="P164" i="9"/>
  <c r="BA157" i="4"/>
  <c r="R164" i="9" s="1"/>
  <c r="P181" i="9"/>
  <c r="BA174" i="4"/>
  <c r="R181" i="9" s="1"/>
  <c r="P183" i="9"/>
  <c r="BA176" i="4"/>
  <c r="R183" i="9" s="1"/>
  <c r="BA170" i="4"/>
  <c r="R177" i="9" s="1"/>
  <c r="P177" i="9"/>
  <c r="P178" i="9"/>
  <c r="BA171" i="4"/>
  <c r="R178" i="9" s="1"/>
  <c r="P176" i="9"/>
  <c r="BA169" i="4"/>
  <c r="R176" i="9" s="1"/>
  <c r="BA173" i="4"/>
  <c r="R180" i="9" s="1"/>
  <c r="P180" i="9"/>
  <c r="P162" i="9"/>
  <c r="BA155" i="4"/>
  <c r="R162" i="9" s="1"/>
  <c r="AJ155" i="11"/>
  <c r="AK155" i="11" s="1"/>
  <c r="AL155" i="11" s="1"/>
  <c r="S161" i="9" s="1"/>
  <c r="AB123" i="4"/>
  <c r="AC123" i="4" s="1"/>
  <c r="AY123" i="4" s="1"/>
  <c r="P130" i="9" s="1"/>
  <c r="AB115" i="4"/>
  <c r="AC115" i="4" s="1"/>
  <c r="AJ125" i="11"/>
  <c r="AK125" i="11" s="1"/>
  <c r="AL125" i="11" s="1"/>
  <c r="S131" i="9" s="1"/>
  <c r="AJ105" i="11"/>
  <c r="AK105" i="11" s="1"/>
  <c r="AL105" i="11" s="1"/>
  <c r="S111" i="9" s="1"/>
  <c r="AW110" i="4"/>
  <c r="AX110" i="4" s="1"/>
  <c r="AW74" i="4"/>
  <c r="AX74" i="4" s="1"/>
  <c r="AJ97" i="11"/>
  <c r="AK97" i="11" s="1"/>
  <c r="AL97" i="11" s="1"/>
  <c r="S103" i="9" s="1"/>
  <c r="S162" i="9"/>
  <c r="AJ77" i="11"/>
  <c r="AK77" i="11" s="1"/>
  <c r="AL77" i="11" s="1"/>
  <c r="Q99" i="9"/>
  <c r="AJ145" i="11"/>
  <c r="AK145" i="11" s="1"/>
  <c r="AL145" i="11" s="1"/>
  <c r="S151" i="9" s="1"/>
  <c r="AN133" i="11"/>
  <c r="U139" i="9" s="1"/>
  <c r="S139" i="9"/>
  <c r="AJ81" i="11"/>
  <c r="AK81" i="11" s="1"/>
  <c r="AL81" i="11" s="1"/>
  <c r="S87" i="9" s="1"/>
  <c r="Q98" i="9"/>
  <c r="T161" i="9"/>
  <c r="AW98" i="4"/>
  <c r="AX98" i="4" s="1"/>
  <c r="AJ135" i="11"/>
  <c r="AK135" i="11" s="1"/>
  <c r="AL135" i="11" s="1"/>
  <c r="AJ161" i="11"/>
  <c r="AK161" i="11" s="1"/>
  <c r="AL161" i="11" s="1"/>
  <c r="S167" i="9" s="1"/>
  <c r="AJ147" i="11"/>
  <c r="AK147" i="11" s="1"/>
  <c r="AL147" i="11" s="1"/>
  <c r="S153" i="9" s="1"/>
  <c r="AJ169" i="11"/>
  <c r="AK169" i="11" s="1"/>
  <c r="AL169" i="11" s="1"/>
  <c r="AJ101" i="11"/>
  <c r="AK101" i="11" s="1"/>
  <c r="AL101" i="11" s="1"/>
  <c r="S107" i="9" s="1"/>
  <c r="AJ111" i="11"/>
  <c r="AK111" i="11" s="1"/>
  <c r="AL111" i="11" s="1"/>
  <c r="AJ139" i="11"/>
  <c r="AK139" i="11" s="1"/>
  <c r="AL139" i="11" s="1"/>
  <c r="S145" i="9" s="1"/>
  <c r="AJ99" i="11"/>
  <c r="AK99" i="11" s="1"/>
  <c r="AL99" i="11" s="1"/>
  <c r="S105" i="9" s="1"/>
  <c r="U93" i="4"/>
  <c r="V93" i="4" s="1"/>
  <c r="AB143" i="4"/>
  <c r="AC143" i="4" s="1"/>
  <c r="AY143" i="4" s="1"/>
  <c r="AW108" i="4"/>
  <c r="AX108" i="4" s="1"/>
  <c r="AW130" i="4"/>
  <c r="AX130" i="4" s="1"/>
  <c r="U131" i="4"/>
  <c r="V131" i="4" s="1"/>
  <c r="U83" i="4"/>
  <c r="V83" i="4" s="1"/>
  <c r="U101" i="4"/>
  <c r="V101" i="4" s="1"/>
  <c r="U119" i="4"/>
  <c r="V119" i="4" s="1"/>
  <c r="U138" i="4"/>
  <c r="V138" i="4" s="1"/>
  <c r="AB78" i="4"/>
  <c r="AC78" i="4" s="1"/>
  <c r="AW77" i="4"/>
  <c r="AX77" i="4" s="1"/>
  <c r="AW85" i="4"/>
  <c r="AX85" i="4" s="1"/>
  <c r="U87" i="4"/>
  <c r="V87" i="4" s="1"/>
  <c r="AJ79" i="11"/>
  <c r="AK79" i="11" s="1"/>
  <c r="AL79" i="11" s="1"/>
  <c r="AJ83" i="11"/>
  <c r="AK83" i="11" s="1"/>
  <c r="AL83" i="11" s="1"/>
  <c r="S89" i="9" s="1"/>
  <c r="AJ70" i="11"/>
  <c r="AK70" i="11" s="1"/>
  <c r="AL70" i="11" s="1"/>
  <c r="AJ160" i="11"/>
  <c r="AK160" i="11" s="1"/>
  <c r="AJ137" i="11"/>
  <c r="AK137" i="11" s="1"/>
  <c r="AL137" i="11" s="1"/>
  <c r="AJ141" i="11"/>
  <c r="AK141" i="11" s="1"/>
  <c r="AL141" i="11" s="1"/>
  <c r="AJ136" i="11"/>
  <c r="AK136" i="11" s="1"/>
  <c r="AJ124" i="11"/>
  <c r="AK124" i="11" s="1"/>
  <c r="AL124" i="11" s="1"/>
  <c r="AJ129" i="11"/>
  <c r="AK129" i="11" s="1"/>
  <c r="AL129" i="11" s="1"/>
  <c r="AJ173" i="11"/>
  <c r="AK173" i="11" s="1"/>
  <c r="AL173" i="11" s="1"/>
  <c r="AJ127" i="11"/>
  <c r="AK127" i="11" s="1"/>
  <c r="AL127" i="11" s="1"/>
  <c r="AJ89" i="11"/>
  <c r="AK89" i="11" s="1"/>
  <c r="AL89" i="11" s="1"/>
  <c r="S95" i="9" s="1"/>
  <c r="AJ74" i="11"/>
  <c r="AK74" i="11" s="1"/>
  <c r="AL74" i="11" s="1"/>
  <c r="AJ177" i="11"/>
  <c r="AK177" i="11" s="1"/>
  <c r="AL177" i="11" s="1"/>
  <c r="AJ116" i="11"/>
  <c r="AK116" i="11" s="1"/>
  <c r="AL116" i="11" s="1"/>
  <c r="AW71" i="4"/>
  <c r="AX71" i="4" s="1"/>
  <c r="AB71" i="4"/>
  <c r="AC71" i="4" s="1"/>
  <c r="U113" i="4"/>
  <c r="V113" i="4" s="1"/>
  <c r="U107" i="4"/>
  <c r="V107" i="4" s="1"/>
  <c r="AW91" i="4"/>
  <c r="AX91" i="4" s="1"/>
  <c r="AB91" i="4"/>
  <c r="AC91" i="4" s="1"/>
  <c r="U82" i="4"/>
  <c r="V82" i="4" s="1"/>
  <c r="AW68" i="4"/>
  <c r="AX68" i="4" s="1"/>
  <c r="U99" i="4"/>
  <c r="V99" i="4" s="1"/>
  <c r="U124" i="4"/>
  <c r="V124" i="4" s="1"/>
  <c r="U79" i="4"/>
  <c r="V79" i="4" s="1"/>
  <c r="U69" i="4"/>
  <c r="V69" i="4" s="1"/>
  <c r="U111" i="4"/>
  <c r="V111" i="4" s="1"/>
  <c r="AW139" i="4"/>
  <c r="AX139" i="4" s="1"/>
  <c r="AB139" i="4"/>
  <c r="AC139" i="4" s="1"/>
  <c r="AW67" i="4"/>
  <c r="AX67" i="4" s="1"/>
  <c r="AB67" i="4"/>
  <c r="AC67" i="4" s="1"/>
  <c r="AB114" i="4"/>
  <c r="AC114" i="4" s="1"/>
  <c r="AW114" i="4"/>
  <c r="AX114" i="4" s="1"/>
  <c r="U103" i="4"/>
  <c r="V103" i="4" s="1"/>
  <c r="U92" i="4"/>
  <c r="V92" i="4" s="1"/>
  <c r="U136" i="4"/>
  <c r="V136" i="4" s="1"/>
  <c r="U94" i="4"/>
  <c r="V94" i="4" s="1"/>
  <c r="U75" i="4"/>
  <c r="V75" i="4" s="1"/>
  <c r="U64" i="4"/>
  <c r="V64" i="4" s="1"/>
  <c r="U128" i="4"/>
  <c r="V128" i="4" s="1"/>
  <c r="U116" i="4"/>
  <c r="V116" i="4" s="1"/>
  <c r="U112" i="4"/>
  <c r="V112" i="4" s="1"/>
  <c r="U102" i="4"/>
  <c r="V102" i="4" s="1"/>
  <c r="U90" i="4"/>
  <c r="V90" i="4" s="1"/>
  <c r="AB63" i="4"/>
  <c r="AC63" i="4" s="1"/>
  <c r="AW73" i="4"/>
  <c r="AX73" i="4" s="1"/>
  <c r="AB73" i="4"/>
  <c r="AC73" i="4" s="1"/>
  <c r="U140" i="4"/>
  <c r="V140" i="4" s="1"/>
  <c r="U137" i="4"/>
  <c r="V137" i="4" s="1"/>
  <c r="S123" i="4"/>
  <c r="U89" i="4"/>
  <c r="V89" i="4" s="1"/>
  <c r="S143" i="4"/>
  <c r="U120" i="4"/>
  <c r="V120" i="4" s="1"/>
  <c r="U65" i="4"/>
  <c r="V65" i="4" s="1"/>
  <c r="U141" i="4"/>
  <c r="V141" i="4" s="1"/>
  <c r="U133" i="4"/>
  <c r="V133" i="4" s="1"/>
  <c r="U76" i="4"/>
  <c r="V76" i="4" s="1"/>
  <c r="AJ75" i="11" l="1"/>
  <c r="AK75" i="11" s="1"/>
  <c r="AL75" i="11" s="1"/>
  <c r="AW135" i="4"/>
  <c r="AX135" i="4" s="1"/>
  <c r="AY135" i="4" s="1"/>
  <c r="AW100" i="4"/>
  <c r="AX100" i="4" s="1"/>
  <c r="S142" i="4"/>
  <c r="S97" i="4"/>
  <c r="AY142" i="4"/>
  <c r="P149" i="9" s="1"/>
  <c r="BA129" i="4"/>
  <c r="R136" i="9" s="1"/>
  <c r="S129" i="4"/>
  <c r="AB127" i="4"/>
  <c r="AC127" i="4" s="1"/>
  <c r="AY127" i="4" s="1"/>
  <c r="AW106" i="4"/>
  <c r="AX106" i="4" s="1"/>
  <c r="AY106" i="4" s="1"/>
  <c r="P113" i="9" s="1"/>
  <c r="S115" i="4"/>
  <c r="AY115" i="4"/>
  <c r="AN143" i="11"/>
  <c r="AJ93" i="11"/>
  <c r="AK93" i="11" s="1"/>
  <c r="AL93" i="11" s="1"/>
  <c r="S99" i="9" s="1"/>
  <c r="AJ84" i="11"/>
  <c r="AK84" i="11" s="1"/>
  <c r="AL84" i="11" s="1"/>
  <c r="S90" i="9" s="1"/>
  <c r="AL176" i="11"/>
  <c r="S182" i="9" s="1"/>
  <c r="AY95" i="4"/>
  <c r="P102" i="9" s="1"/>
  <c r="AW66" i="4"/>
  <c r="AX66" i="4" s="1"/>
  <c r="AY66" i="4" s="1"/>
  <c r="S95" i="4"/>
  <c r="AJ80" i="11"/>
  <c r="AK80" i="11" s="1"/>
  <c r="AL80" i="11" s="1"/>
  <c r="AJ175" i="11"/>
  <c r="AK175" i="11" s="1"/>
  <c r="AL175" i="11" s="1"/>
  <c r="S181" i="9" s="1"/>
  <c r="AN119" i="11"/>
  <c r="U125" i="9" s="1"/>
  <c r="AY100" i="4"/>
  <c r="P107" i="9" s="1"/>
  <c r="AN153" i="11"/>
  <c r="U159" i="9" s="1"/>
  <c r="AJ130" i="11"/>
  <c r="AK130" i="11" s="1"/>
  <c r="AL130" i="11" s="1"/>
  <c r="S136" i="9" s="1"/>
  <c r="AN163" i="11"/>
  <c r="AJ158" i="11"/>
  <c r="AK158" i="11" s="1"/>
  <c r="AL158" i="11" s="1"/>
  <c r="S164" i="9" s="1"/>
  <c r="AJ110" i="11"/>
  <c r="AK110" i="11" s="1"/>
  <c r="AL110" i="11" s="1"/>
  <c r="S116" i="9" s="1"/>
  <c r="AJ108" i="11"/>
  <c r="AK108" i="11" s="1"/>
  <c r="AL108" i="11" s="1"/>
  <c r="AN108" i="11" s="1"/>
  <c r="U114" i="9" s="1"/>
  <c r="AN148" i="11"/>
  <c r="AJ123" i="11"/>
  <c r="AK123" i="11" s="1"/>
  <c r="AL123" i="11" s="1"/>
  <c r="S129" i="9" s="1"/>
  <c r="AB77" i="4"/>
  <c r="AC77" i="4" s="1"/>
  <c r="AY77" i="4" s="1"/>
  <c r="AN149" i="11"/>
  <c r="AN151" i="11"/>
  <c r="AN165" i="11"/>
  <c r="AB125" i="4"/>
  <c r="AC125" i="4" s="1"/>
  <c r="AJ92" i="11"/>
  <c r="AK92" i="11" s="1"/>
  <c r="AL92" i="11" s="1"/>
  <c r="S98" i="9" s="1"/>
  <c r="AB110" i="4"/>
  <c r="AC110" i="4" s="1"/>
  <c r="AY110" i="4" s="1"/>
  <c r="AL168" i="11"/>
  <c r="S174" i="9" s="1"/>
  <c r="AB98" i="4"/>
  <c r="AC98" i="4" s="1"/>
  <c r="AY98" i="4" s="1"/>
  <c r="P105" i="9" s="1"/>
  <c r="AJ71" i="11"/>
  <c r="AK71" i="11" s="1"/>
  <c r="AL71" i="11" s="1"/>
  <c r="AW134" i="4"/>
  <c r="AX134" i="4" s="1"/>
  <c r="AY134" i="4" s="1"/>
  <c r="BA134" i="4" s="1"/>
  <c r="R141" i="9" s="1"/>
  <c r="AJ122" i="11"/>
  <c r="AK122" i="11" s="1"/>
  <c r="AL122" i="11" s="1"/>
  <c r="S128" i="9" s="1"/>
  <c r="AB85" i="4"/>
  <c r="AC85" i="4" s="1"/>
  <c r="AY85" i="4" s="1"/>
  <c r="P92" i="9" s="1"/>
  <c r="T171" i="9"/>
  <c r="AN157" i="11"/>
  <c r="AN156" i="11"/>
  <c r="U162" i="9" s="1"/>
  <c r="AN113" i="11"/>
  <c r="U119" i="9" s="1"/>
  <c r="AN164" i="11"/>
  <c r="U170" i="9" s="1"/>
  <c r="AL144" i="11"/>
  <c r="S150" i="9" s="1"/>
  <c r="AJ96" i="11"/>
  <c r="AK96" i="11" s="1"/>
  <c r="X154" i="9"/>
  <c r="AJ67" i="11"/>
  <c r="AK67" i="11" s="1"/>
  <c r="AL67" i="11" s="1"/>
  <c r="AJ126" i="11"/>
  <c r="AK126" i="11" s="1"/>
  <c r="AL126" i="11" s="1"/>
  <c r="Q120" i="11"/>
  <c r="R120" i="11" s="1"/>
  <c r="S118" i="11"/>
  <c r="AJ118" i="11"/>
  <c r="AK118" i="11" s="1"/>
  <c r="AL118" i="11" s="1"/>
  <c r="AB108" i="4"/>
  <c r="AC108" i="4" s="1"/>
  <c r="AY108" i="4" s="1"/>
  <c r="AJ76" i="11"/>
  <c r="AK76" i="11" s="1"/>
  <c r="AL76" i="11" s="1"/>
  <c r="AN121" i="11"/>
  <c r="U127" i="9" s="1"/>
  <c r="AJ159" i="11"/>
  <c r="AK159" i="11" s="1"/>
  <c r="AL159" i="11" s="1"/>
  <c r="S90" i="11"/>
  <c r="AJ90" i="11"/>
  <c r="AK90" i="11" s="1"/>
  <c r="AL90" i="11" s="1"/>
  <c r="S96" i="9" s="1"/>
  <c r="AW88" i="4"/>
  <c r="AX88" i="4" s="1"/>
  <c r="AY67" i="4"/>
  <c r="BA67" i="4" s="1"/>
  <c r="AJ107" i="11"/>
  <c r="AK107" i="11" s="1"/>
  <c r="AL107" i="11" s="1"/>
  <c r="S113" i="9" s="1"/>
  <c r="BA123" i="4"/>
  <c r="R130" i="9" s="1"/>
  <c r="AN117" i="11"/>
  <c r="U123" i="9" s="1"/>
  <c r="S94" i="11"/>
  <c r="AJ94" i="11"/>
  <c r="AK94" i="11" s="1"/>
  <c r="AL94" i="11" s="1"/>
  <c r="S100" i="9" s="1"/>
  <c r="S68" i="11"/>
  <c r="AJ68" i="11"/>
  <c r="AK68" i="11" s="1"/>
  <c r="AL68" i="11" s="1"/>
  <c r="S154" i="11"/>
  <c r="AJ154" i="11"/>
  <c r="AK154" i="11" s="1"/>
  <c r="AL154" i="11" s="1"/>
  <c r="AN154" i="11" s="1"/>
  <c r="U160" i="9" s="1"/>
  <c r="S98" i="11"/>
  <c r="AJ98" i="11"/>
  <c r="AK98" i="11" s="1"/>
  <c r="AL98" i="11" s="1"/>
  <c r="S104" i="9" s="1"/>
  <c r="S109" i="11"/>
  <c r="AJ109" i="11"/>
  <c r="AK109" i="11" s="1"/>
  <c r="AL109" i="11" s="1"/>
  <c r="S170" i="11"/>
  <c r="AJ170" i="11"/>
  <c r="AK170" i="11" s="1"/>
  <c r="AL170" i="11" s="1"/>
  <c r="S176" i="9" s="1"/>
  <c r="I112" i="11"/>
  <c r="J112" i="11" s="1"/>
  <c r="K112" i="11" s="1"/>
  <c r="M112" i="11" s="1"/>
  <c r="N112" i="11" s="1"/>
  <c r="T180" i="9"/>
  <c r="S66" i="11"/>
  <c r="AJ66" i="11"/>
  <c r="AK66" i="11" s="1"/>
  <c r="AL66" i="11" s="1"/>
  <c r="S140" i="11"/>
  <c r="AJ140" i="11"/>
  <c r="AK140" i="11" s="1"/>
  <c r="AL140" i="11" s="1"/>
  <c r="AY73" i="4"/>
  <c r="AB74" i="4"/>
  <c r="AC74" i="4" s="1"/>
  <c r="AY74" i="4" s="1"/>
  <c r="AN132" i="11"/>
  <c r="U138" i="9" s="1"/>
  <c r="V128" i="11"/>
  <c r="AJ128" i="11"/>
  <c r="AK128" i="11" s="1"/>
  <c r="AL128" i="11" s="1"/>
  <c r="S134" i="9" s="1"/>
  <c r="AD128" i="11"/>
  <c r="AG128" i="11" s="1"/>
  <c r="AM128" i="11" s="1"/>
  <c r="S115" i="11"/>
  <c r="AJ115" i="11"/>
  <c r="AK115" i="11" s="1"/>
  <c r="AL115" i="11" s="1"/>
  <c r="V112" i="11"/>
  <c r="AD112" i="11"/>
  <c r="AG112" i="11" s="1"/>
  <c r="AM112" i="11" s="1"/>
  <c r="T118" i="9" s="1"/>
  <c r="S174" i="11"/>
  <c r="AJ174" i="11"/>
  <c r="AK174" i="11" s="1"/>
  <c r="AL174" i="11" s="1"/>
  <c r="S180" i="9" s="1"/>
  <c r="AW78" i="4"/>
  <c r="AX78" i="4" s="1"/>
  <c r="AY78" i="4" s="1"/>
  <c r="AB130" i="4"/>
  <c r="AC130" i="4" s="1"/>
  <c r="AY130" i="4" s="1"/>
  <c r="AB124" i="4"/>
  <c r="AC124" i="4" s="1"/>
  <c r="AJ171" i="11"/>
  <c r="AK171" i="11" s="1"/>
  <c r="AL171" i="11" s="1"/>
  <c r="AN171" i="11" s="1"/>
  <c r="V104" i="11"/>
  <c r="AD104" i="11"/>
  <c r="AG104" i="11" s="1"/>
  <c r="AM104" i="11" s="1"/>
  <c r="T110" i="9" s="1"/>
  <c r="S166" i="11"/>
  <c r="AJ166" i="11"/>
  <c r="AK166" i="11" s="1"/>
  <c r="AL166" i="11" s="1"/>
  <c r="S131" i="11"/>
  <c r="AJ131" i="11"/>
  <c r="AK131" i="11" s="1"/>
  <c r="AL131" i="11" s="1"/>
  <c r="I88" i="11"/>
  <c r="J88" i="11" s="1"/>
  <c r="K88" i="11" s="1"/>
  <c r="M88" i="11" s="1"/>
  <c r="N88" i="11" s="1"/>
  <c r="Q88" i="11"/>
  <c r="R88" i="11" s="1"/>
  <c r="I96" i="11"/>
  <c r="J96" i="11" s="1"/>
  <c r="K96" i="11" s="1"/>
  <c r="M96" i="11" s="1"/>
  <c r="N96" i="11" s="1"/>
  <c r="AL136" i="11"/>
  <c r="S142" i="9" s="1"/>
  <c r="AL152" i="11"/>
  <c r="S158" i="9" s="1"/>
  <c r="S134" i="11"/>
  <c r="AJ134" i="11"/>
  <c r="AK134" i="11" s="1"/>
  <c r="AL134" i="11" s="1"/>
  <c r="V144" i="11"/>
  <c r="AD144" i="11"/>
  <c r="AG144" i="11" s="1"/>
  <c r="AM144" i="11" s="1"/>
  <c r="T150" i="9" s="1"/>
  <c r="V152" i="11"/>
  <c r="AD152" i="11"/>
  <c r="AG152" i="11" s="1"/>
  <c r="AM152" i="11" s="1"/>
  <c r="S112" i="11"/>
  <c r="AJ112" i="11"/>
  <c r="AK112" i="11" s="1"/>
  <c r="S78" i="11"/>
  <c r="AJ78" i="11"/>
  <c r="AK78" i="11" s="1"/>
  <c r="AL78" i="11" s="1"/>
  <c r="V96" i="11"/>
  <c r="AD96" i="11"/>
  <c r="AN145" i="11"/>
  <c r="U151" i="9" s="1"/>
  <c r="AN105" i="11"/>
  <c r="U111" i="9" s="1"/>
  <c r="AN125" i="11"/>
  <c r="U131" i="9" s="1"/>
  <c r="AN155" i="11"/>
  <c r="AJ114" i="11"/>
  <c r="AK114" i="11" s="1"/>
  <c r="AL114" i="11" s="1"/>
  <c r="S120" i="9" s="1"/>
  <c r="P122" i="9"/>
  <c r="BA115" i="4"/>
  <c r="R122" i="9" s="1"/>
  <c r="AW138" i="4"/>
  <c r="AX138" i="4" s="1"/>
  <c r="AY71" i="4"/>
  <c r="AN116" i="11"/>
  <c r="U122" i="9" s="1"/>
  <c r="S122" i="9"/>
  <c r="AN127" i="11"/>
  <c r="U133" i="9" s="1"/>
  <c r="S133" i="9"/>
  <c r="AN129" i="11"/>
  <c r="U135" i="9" s="1"/>
  <c r="S135" i="9"/>
  <c r="AN124" i="11"/>
  <c r="U130" i="9" s="1"/>
  <c r="S130" i="9"/>
  <c r="AN141" i="11"/>
  <c r="U147" i="9" s="1"/>
  <c r="S147" i="9"/>
  <c r="AN175" i="11"/>
  <c r="AJ142" i="11"/>
  <c r="AK142" i="11" s="1"/>
  <c r="AL142" i="11" s="1"/>
  <c r="AB76" i="4"/>
  <c r="AC76" i="4" s="1"/>
  <c r="AB92" i="4"/>
  <c r="AC92" i="4" s="1"/>
  <c r="AY91" i="4"/>
  <c r="AN177" i="11"/>
  <c r="S183" i="9"/>
  <c r="AN110" i="11"/>
  <c r="U116" i="9" s="1"/>
  <c r="AN173" i="11"/>
  <c r="U179" i="9" s="1"/>
  <c r="S179" i="9"/>
  <c r="AN111" i="11"/>
  <c r="U117" i="9" s="1"/>
  <c r="S117" i="9"/>
  <c r="AN169" i="11"/>
  <c r="S175" i="9"/>
  <c r="AN135" i="11"/>
  <c r="U141" i="9" s="1"/>
  <c r="S141" i="9"/>
  <c r="AN139" i="11"/>
  <c r="U145" i="9" s="1"/>
  <c r="AM142" i="11"/>
  <c r="T148" i="9" s="1"/>
  <c r="AJ162" i="11"/>
  <c r="AK162" i="11" s="1"/>
  <c r="AL162" i="11" s="1"/>
  <c r="AY125" i="4"/>
  <c r="AY68" i="4"/>
  <c r="BA68" i="4" s="1"/>
  <c r="AN137" i="11"/>
  <c r="U143" i="9" s="1"/>
  <c r="S143" i="9"/>
  <c r="AB131" i="4"/>
  <c r="AC131" i="4" s="1"/>
  <c r="BA143" i="4"/>
  <c r="R150" i="9" s="1"/>
  <c r="P150" i="9"/>
  <c r="S114" i="9"/>
  <c r="AM162" i="11"/>
  <c r="T168" i="9" s="1"/>
  <c r="AY114" i="4"/>
  <c r="AW101" i="4"/>
  <c r="AX101" i="4" s="1"/>
  <c r="BA135" i="4"/>
  <c r="R142" i="9" s="1"/>
  <c r="P142" i="9"/>
  <c r="AJ95" i="11"/>
  <c r="AK95" i="11" s="1"/>
  <c r="AL95" i="11" s="1"/>
  <c r="S101" i="9" s="1"/>
  <c r="U169" i="9"/>
  <c r="AN161" i="11"/>
  <c r="T167" i="9"/>
  <c r="U171" i="9"/>
  <c r="U149" i="9"/>
  <c r="T128" i="9"/>
  <c r="T120" i="9"/>
  <c r="AN147" i="11"/>
  <c r="AN107" i="11"/>
  <c r="U113" i="9" s="1"/>
  <c r="AJ106" i="11"/>
  <c r="AK106" i="11" s="1"/>
  <c r="AL106" i="11" s="1"/>
  <c r="S112" i="9" s="1"/>
  <c r="AM138" i="11"/>
  <c r="T144" i="9" s="1"/>
  <c r="AW113" i="4"/>
  <c r="AX113" i="4" s="1"/>
  <c r="AL104" i="11"/>
  <c r="AJ146" i="11"/>
  <c r="AK146" i="11" s="1"/>
  <c r="AL146" i="11" s="1"/>
  <c r="AW141" i="4"/>
  <c r="AX141" i="4" s="1"/>
  <c r="AW136" i="4"/>
  <c r="AX136" i="4" s="1"/>
  <c r="AY139" i="4"/>
  <c r="AM146" i="11"/>
  <c r="T152" i="9" s="1"/>
  <c r="AJ150" i="11"/>
  <c r="AK150" i="11" s="1"/>
  <c r="AL150" i="11" s="1"/>
  <c r="S156" i="9" s="1"/>
  <c r="AW140" i="4"/>
  <c r="AX140" i="4" s="1"/>
  <c r="AW99" i="4"/>
  <c r="AX99" i="4" s="1"/>
  <c r="AL160" i="11"/>
  <c r="AW119" i="4"/>
  <c r="AX119" i="4" s="1"/>
  <c r="AJ138" i="11"/>
  <c r="AK138" i="11" s="1"/>
  <c r="AL138" i="11" s="1"/>
  <c r="S144" i="9" s="1"/>
  <c r="AM150" i="11"/>
  <c r="AJ102" i="11"/>
  <c r="AK102" i="11" s="1"/>
  <c r="AL102" i="11" s="1"/>
  <c r="S108" i="9" s="1"/>
  <c r="AW133" i="4"/>
  <c r="AX133" i="4" s="1"/>
  <c r="AW103" i="4"/>
  <c r="AX103" i="4" s="1"/>
  <c r="AW79" i="4"/>
  <c r="AX79" i="4" s="1"/>
  <c r="AW87" i="4"/>
  <c r="AX87" i="4" s="1"/>
  <c r="AW90" i="4"/>
  <c r="AX90" i="4" s="1"/>
  <c r="AJ86" i="11"/>
  <c r="AK86" i="11" s="1"/>
  <c r="AL86" i="11" s="1"/>
  <c r="S92" i="9" s="1"/>
  <c r="AJ73" i="11"/>
  <c r="AK73" i="11" s="1"/>
  <c r="AL73" i="11" s="1"/>
  <c r="AJ167" i="11"/>
  <c r="AK167" i="11" s="1"/>
  <c r="AL167" i="11" s="1"/>
  <c r="AJ172" i="11"/>
  <c r="AK172" i="11" s="1"/>
  <c r="AL172" i="11" s="1"/>
  <c r="AW105" i="4"/>
  <c r="AX105" i="4" s="1"/>
  <c r="AB105" i="4"/>
  <c r="AC105" i="4" s="1"/>
  <c r="AW118" i="4"/>
  <c r="AX118" i="4" s="1"/>
  <c r="AB118" i="4"/>
  <c r="AC118" i="4" s="1"/>
  <c r="AW81" i="4"/>
  <c r="AX81" i="4" s="1"/>
  <c r="AB81" i="4"/>
  <c r="AC81" i="4" s="1"/>
  <c r="S125" i="4"/>
  <c r="AW86" i="4"/>
  <c r="AX86" i="4" s="1"/>
  <c r="AB86" i="4"/>
  <c r="AC86" i="4" s="1"/>
  <c r="AW96" i="4"/>
  <c r="AX96" i="4" s="1"/>
  <c r="AB96" i="4"/>
  <c r="AC96" i="4" s="1"/>
  <c r="S67" i="4"/>
  <c r="S110" i="4"/>
  <c r="AW122" i="4"/>
  <c r="AX122" i="4" s="1"/>
  <c r="AB122" i="4"/>
  <c r="AC122" i="4" s="1"/>
  <c r="S73" i="4"/>
  <c r="S130" i="4"/>
  <c r="S127" i="4"/>
  <c r="S74" i="4"/>
  <c r="AW121" i="4"/>
  <c r="AX121" i="4" s="1"/>
  <c r="AB121" i="4"/>
  <c r="AC121" i="4" s="1"/>
  <c r="AW132" i="4"/>
  <c r="AX132" i="4" s="1"/>
  <c r="AB132" i="4"/>
  <c r="AC132" i="4" s="1"/>
  <c r="AW72" i="4"/>
  <c r="AX72" i="4" s="1"/>
  <c r="AB72" i="4"/>
  <c r="AC72" i="4" s="1"/>
  <c r="S91" i="4"/>
  <c r="S71" i="4"/>
  <c r="AW117" i="4"/>
  <c r="AX117" i="4" s="1"/>
  <c r="AB117" i="4"/>
  <c r="AC117" i="4" s="1"/>
  <c r="AW84" i="4"/>
  <c r="AX84" i="4" s="1"/>
  <c r="AB84" i="4"/>
  <c r="AC84" i="4" s="1"/>
  <c r="S77" i="4"/>
  <c r="AW70" i="4"/>
  <c r="AX70" i="4" s="1"/>
  <c r="AB70" i="4"/>
  <c r="AC70" i="4" s="1"/>
  <c r="S114" i="4"/>
  <c r="S139" i="4"/>
  <c r="S85" i="4"/>
  <c r="S108" i="4"/>
  <c r="S98" i="4"/>
  <c r="S63" i="4"/>
  <c r="AW104" i="4"/>
  <c r="AX104" i="4" s="1"/>
  <c r="AB104" i="4"/>
  <c r="AC104" i="4" s="1"/>
  <c r="AW109" i="4"/>
  <c r="AX109" i="4" s="1"/>
  <c r="AB109" i="4"/>
  <c r="AC109" i="4" s="1"/>
  <c r="AW126" i="4"/>
  <c r="AX126" i="4" s="1"/>
  <c r="AB126" i="4"/>
  <c r="AC126" i="4" s="1"/>
  <c r="S68" i="4"/>
  <c r="AW76" i="4" l="1"/>
  <c r="AX76" i="4" s="1"/>
  <c r="BA142" i="4"/>
  <c r="R149" i="9" s="1"/>
  <c r="BA100" i="4"/>
  <c r="R107" i="9" s="1"/>
  <c r="S106" i="4"/>
  <c r="AB133" i="4"/>
  <c r="AC133" i="4" s="1"/>
  <c r="AY133" i="4" s="1"/>
  <c r="AB113" i="4"/>
  <c r="AC113" i="4" s="1"/>
  <c r="AY113" i="4" s="1"/>
  <c r="BA106" i="4"/>
  <c r="R113" i="9" s="1"/>
  <c r="AN158" i="11"/>
  <c r="AN168" i="11"/>
  <c r="U174" i="9" s="1"/>
  <c r="AW124" i="4"/>
  <c r="AX124" i="4" s="1"/>
  <c r="AB79" i="4"/>
  <c r="AC79" i="4" s="1"/>
  <c r="AN122" i="11"/>
  <c r="U128" i="9" s="1"/>
  <c r="AN176" i="11"/>
  <c r="AN130" i="11"/>
  <c r="S66" i="4"/>
  <c r="U155" i="9"/>
  <c r="S160" i="9"/>
  <c r="P141" i="9"/>
  <c r="V154" i="9"/>
  <c r="U163" i="9"/>
  <c r="W154" i="9"/>
  <c r="U157" i="9"/>
  <c r="AN144" i="11"/>
  <c r="U150" i="9" s="1"/>
  <c r="U154" i="9"/>
  <c r="AN123" i="11"/>
  <c r="U129" i="9" s="1"/>
  <c r="AW92" i="4"/>
  <c r="AX92" i="4" s="1"/>
  <c r="AY92" i="4" s="1"/>
  <c r="P99" i="9" s="1"/>
  <c r="AB101" i="4"/>
  <c r="AC101" i="4" s="1"/>
  <c r="AY101" i="4" s="1"/>
  <c r="P108" i="9" s="1"/>
  <c r="S177" i="9"/>
  <c r="AB90" i="4"/>
  <c r="AC90" i="4" s="1"/>
  <c r="AY90" i="4" s="1"/>
  <c r="P97" i="9" s="1"/>
  <c r="AB99" i="4"/>
  <c r="AC99" i="4" s="1"/>
  <c r="AY99" i="4" s="1"/>
  <c r="AB119" i="4"/>
  <c r="AC119" i="4" s="1"/>
  <c r="AY119" i="4" s="1"/>
  <c r="BA119" i="4" s="1"/>
  <c r="R126" i="9" s="1"/>
  <c r="AL96" i="11"/>
  <c r="S102" i="9" s="1"/>
  <c r="AB88" i="4"/>
  <c r="AC88" i="4" s="1"/>
  <c r="U161" i="9"/>
  <c r="S80" i="4"/>
  <c r="AW80" i="4"/>
  <c r="AX80" i="4" s="1"/>
  <c r="AY80" i="4" s="1"/>
  <c r="P87" i="9" s="1"/>
  <c r="AN152" i="11"/>
  <c r="U158" i="9" s="1"/>
  <c r="X177" i="9"/>
  <c r="X183" i="9"/>
  <c r="S120" i="11"/>
  <c r="AJ120" i="11"/>
  <c r="AK120" i="11" s="1"/>
  <c r="AL120" i="11" s="1"/>
  <c r="AN120" i="11" s="1"/>
  <c r="U126" i="9" s="1"/>
  <c r="AB141" i="4"/>
  <c r="AC141" i="4" s="1"/>
  <c r="AY141" i="4" s="1"/>
  <c r="AY81" i="4"/>
  <c r="P88" i="9" s="1"/>
  <c r="X157" i="9"/>
  <c r="X163" i="9"/>
  <c r="V170" i="9"/>
  <c r="AN136" i="11"/>
  <c r="U142" i="9" s="1"/>
  <c r="S132" i="9"/>
  <c r="AN126" i="11"/>
  <c r="U132" i="9" s="1"/>
  <c r="X169" i="9"/>
  <c r="X181" i="9"/>
  <c r="X171" i="9"/>
  <c r="AN170" i="11"/>
  <c r="S165" i="9"/>
  <c r="AN159" i="11"/>
  <c r="AN118" i="11"/>
  <c r="U124" i="9" s="1"/>
  <c r="S124" i="9"/>
  <c r="T158" i="9"/>
  <c r="AN109" i="11"/>
  <c r="U115" i="9" s="1"/>
  <c r="S115" i="9"/>
  <c r="AB87" i="4"/>
  <c r="AC87" i="4" s="1"/>
  <c r="AY87" i="4" s="1"/>
  <c r="P94" i="9" s="1"/>
  <c r="AB138" i="4"/>
  <c r="AC138" i="4" s="1"/>
  <c r="AY138" i="4" s="1"/>
  <c r="AL112" i="11"/>
  <c r="AB140" i="4"/>
  <c r="AC140" i="4" s="1"/>
  <c r="AY140" i="4" s="1"/>
  <c r="W170" i="9"/>
  <c r="T134" i="9"/>
  <c r="AN128" i="11"/>
  <c r="U134" i="9" s="1"/>
  <c r="S78" i="4"/>
  <c r="AN140" i="11"/>
  <c r="U146" i="9" s="1"/>
  <c r="S146" i="9"/>
  <c r="AW131" i="4"/>
  <c r="AX131" i="4" s="1"/>
  <c r="AY131" i="4" s="1"/>
  <c r="S172" i="9"/>
  <c r="AN166" i="11"/>
  <c r="AN174" i="11"/>
  <c r="AY117" i="4"/>
  <c r="BA117" i="4" s="1"/>
  <c r="S140" i="9"/>
  <c r="AN134" i="11"/>
  <c r="U140" i="9" s="1"/>
  <c r="S88" i="11"/>
  <c r="AJ88" i="11"/>
  <c r="AK88" i="11" s="1"/>
  <c r="AL88" i="11" s="1"/>
  <c r="S94" i="9" s="1"/>
  <c r="AN131" i="11"/>
  <c r="U137" i="9" s="1"/>
  <c r="S137" i="9"/>
  <c r="S121" i="9"/>
  <c r="AN115" i="11"/>
  <c r="U121" i="9" s="1"/>
  <c r="V174" i="9"/>
  <c r="AN114" i="11"/>
  <c r="U120" i="9" s="1"/>
  <c r="U181" i="9"/>
  <c r="U175" i="9"/>
  <c r="U177" i="9"/>
  <c r="U164" i="9"/>
  <c r="U183" i="9"/>
  <c r="AY79" i="4"/>
  <c r="AY86" i="4"/>
  <c r="P93" i="9" s="1"/>
  <c r="AY76" i="4"/>
  <c r="AY72" i="4"/>
  <c r="AY105" i="4"/>
  <c r="BA110" i="4"/>
  <c r="P117" i="9"/>
  <c r="BA127" i="4"/>
  <c r="R134" i="9" s="1"/>
  <c r="P134" i="9"/>
  <c r="AN146" i="11"/>
  <c r="S152" i="9"/>
  <c r="AN142" i="11"/>
  <c r="U148" i="9" s="1"/>
  <c r="S148" i="9"/>
  <c r="AN172" i="11"/>
  <c r="U178" i="9" s="1"/>
  <c r="S178" i="9"/>
  <c r="AN104" i="11"/>
  <c r="U110" i="9" s="1"/>
  <c r="S110" i="9"/>
  <c r="BA125" i="4"/>
  <c r="P132" i="9"/>
  <c r="AY124" i="4"/>
  <c r="AY126" i="4"/>
  <c r="AY104" i="4"/>
  <c r="AY70" i="4"/>
  <c r="AY109" i="4"/>
  <c r="AY84" i="4"/>
  <c r="AY132" i="4"/>
  <c r="AY88" i="4"/>
  <c r="P95" i="9" s="1"/>
  <c r="AY122" i="4"/>
  <c r="BA130" i="4"/>
  <c r="P137" i="9"/>
  <c r="AN106" i="11"/>
  <c r="U112" i="9" s="1"/>
  <c r="AN167" i="11"/>
  <c r="U173" i="9" s="1"/>
  <c r="S173" i="9"/>
  <c r="AN160" i="11"/>
  <c r="S166" i="9"/>
  <c r="BA139" i="4"/>
  <c r="R146" i="9" s="1"/>
  <c r="P146" i="9"/>
  <c r="BA108" i="4"/>
  <c r="P115" i="9"/>
  <c r="P121" i="9"/>
  <c r="BA114" i="4"/>
  <c r="AN162" i="11"/>
  <c r="S168" i="9"/>
  <c r="P98" i="9"/>
  <c r="BA91" i="4"/>
  <c r="R98" i="9" s="1"/>
  <c r="W183" i="9"/>
  <c r="V183" i="9"/>
  <c r="W181" i="9"/>
  <c r="V181" i="9"/>
  <c r="W169" i="9"/>
  <c r="V169" i="9"/>
  <c r="W171" i="9"/>
  <c r="V171" i="9"/>
  <c r="W175" i="9"/>
  <c r="V175" i="9"/>
  <c r="U167" i="9"/>
  <c r="W177" i="9"/>
  <c r="V177" i="9"/>
  <c r="V164" i="9"/>
  <c r="W157" i="9"/>
  <c r="V157" i="9"/>
  <c r="W161" i="9"/>
  <c r="V161" i="9"/>
  <c r="W155" i="9"/>
  <c r="V155" i="9"/>
  <c r="W163" i="9"/>
  <c r="V163" i="9"/>
  <c r="AN150" i="11"/>
  <c r="T156" i="9"/>
  <c r="W136" i="9"/>
  <c r="V136" i="9"/>
  <c r="U153" i="9"/>
  <c r="AY121" i="4"/>
  <c r="AY118" i="4"/>
  <c r="AN138" i="11"/>
  <c r="AB136" i="4"/>
  <c r="AC136" i="4" s="1"/>
  <c r="AY136" i="4" s="1"/>
  <c r="AY96" i="4"/>
  <c r="P103" i="9" s="1"/>
  <c r="S119" i="4"/>
  <c r="S101" i="4"/>
  <c r="AB103" i="4"/>
  <c r="AC103" i="4" s="1"/>
  <c r="AY103" i="4" s="1"/>
  <c r="AB93" i="4"/>
  <c r="AC93" i="4" s="1"/>
  <c r="AW93" i="4"/>
  <c r="AX93" i="4" s="1"/>
  <c r="AW83" i="4"/>
  <c r="AX83" i="4" s="1"/>
  <c r="AB83" i="4"/>
  <c r="AC83" i="4" s="1"/>
  <c r="S138" i="4"/>
  <c r="S87" i="4"/>
  <c r="S126" i="4"/>
  <c r="S109" i="4"/>
  <c r="S90" i="4"/>
  <c r="AW82" i="4"/>
  <c r="AX82" i="4" s="1"/>
  <c r="AB82" i="4"/>
  <c r="AC82" i="4" s="1"/>
  <c r="S121" i="4"/>
  <c r="AW128" i="4"/>
  <c r="AX128" i="4" s="1"/>
  <c r="AB128" i="4"/>
  <c r="AC128" i="4" s="1"/>
  <c r="AW107" i="4"/>
  <c r="AX107" i="4" s="1"/>
  <c r="AB107" i="4"/>
  <c r="AC107" i="4" s="1"/>
  <c r="S96" i="4"/>
  <c r="S99" i="4"/>
  <c r="S79" i="4"/>
  <c r="S113" i="4"/>
  <c r="AB69" i="4"/>
  <c r="AC69" i="4" s="1"/>
  <c r="AW69" i="4"/>
  <c r="AX69" i="4" s="1"/>
  <c r="S117" i="4"/>
  <c r="S76" i="4"/>
  <c r="S132" i="4"/>
  <c r="AW94" i="4"/>
  <c r="AX94" i="4" s="1"/>
  <c r="AB94" i="4"/>
  <c r="AC94" i="4" s="1"/>
  <c r="AW112" i="4"/>
  <c r="AX112" i="4" s="1"/>
  <c r="AB112" i="4"/>
  <c r="AC112" i="4" s="1"/>
  <c r="S140" i="4"/>
  <c r="S88" i="4"/>
  <c r="S122" i="4"/>
  <c r="AB75" i="4"/>
  <c r="AC75" i="4" s="1"/>
  <c r="AW75" i="4"/>
  <c r="AX75" i="4" s="1"/>
  <c r="S81" i="4"/>
  <c r="S124" i="4"/>
  <c r="S103" i="4"/>
  <c r="S104" i="4"/>
  <c r="S133" i="4"/>
  <c r="AW111" i="4"/>
  <c r="AX111" i="4" s="1"/>
  <c r="AB111" i="4"/>
  <c r="AC111" i="4" s="1"/>
  <c r="AW137" i="4"/>
  <c r="AX137" i="4" s="1"/>
  <c r="AB137" i="4"/>
  <c r="AC137" i="4" s="1"/>
  <c r="AW120" i="4"/>
  <c r="AX120" i="4" s="1"/>
  <c r="AB120" i="4"/>
  <c r="AC120" i="4" s="1"/>
  <c r="S86" i="4"/>
  <c r="AW116" i="4"/>
  <c r="AX116" i="4" s="1"/>
  <c r="AB116" i="4"/>
  <c r="AC116" i="4" s="1"/>
  <c r="AB64" i="4"/>
  <c r="AC64" i="4" s="1"/>
  <c r="S70" i="4"/>
  <c r="S136" i="4"/>
  <c r="S84" i="4"/>
  <c r="S141" i="4"/>
  <c r="S72" i="4"/>
  <c r="AW89" i="4"/>
  <c r="AX89" i="4" s="1"/>
  <c r="AB89" i="4"/>
  <c r="AC89" i="4" s="1"/>
  <c r="AB65" i="4"/>
  <c r="AC65" i="4" s="1"/>
  <c r="AW102" i="4"/>
  <c r="AX102" i="4" s="1"/>
  <c r="AB102" i="4"/>
  <c r="AC102" i="4" s="1"/>
  <c r="S118" i="4"/>
  <c r="S105" i="4"/>
  <c r="E24" i="11"/>
  <c r="U136" i="9" l="1"/>
  <c r="V151" i="9"/>
  <c r="V182" i="9"/>
  <c r="W159" i="9"/>
  <c r="W182" i="9"/>
  <c r="S92" i="4"/>
  <c r="U182" i="9"/>
  <c r="V162" i="9"/>
  <c r="W151" i="9"/>
  <c r="V159" i="9"/>
  <c r="X159" i="9"/>
  <c r="W174" i="9"/>
  <c r="W162" i="9"/>
  <c r="S126" i="9"/>
  <c r="P126" i="9"/>
  <c r="W149" i="9"/>
  <c r="V149" i="9"/>
  <c r="X155" i="9"/>
  <c r="X136" i="9"/>
  <c r="X149" i="9"/>
  <c r="X170" i="9"/>
  <c r="X161" i="9"/>
  <c r="X162" i="9"/>
  <c r="X182" i="9"/>
  <c r="X175" i="9"/>
  <c r="X174" i="9"/>
  <c r="U176" i="9"/>
  <c r="R117" i="9"/>
  <c r="U165" i="9"/>
  <c r="S118" i="9"/>
  <c r="AN112" i="11"/>
  <c r="U118" i="9" s="1"/>
  <c r="R124" i="9"/>
  <c r="P124" i="9"/>
  <c r="U180" i="9"/>
  <c r="S131" i="4"/>
  <c r="V122" i="9"/>
  <c r="U172" i="9"/>
  <c r="AY75" i="4"/>
  <c r="BA75" i="4" s="1"/>
  <c r="W122" i="9"/>
  <c r="V141" i="9"/>
  <c r="BA92" i="4"/>
  <c r="R99" i="9" s="1"/>
  <c r="V130" i="9"/>
  <c r="V160" i="9"/>
  <c r="W130" i="9"/>
  <c r="W141" i="9"/>
  <c r="W160" i="9"/>
  <c r="V179" i="9"/>
  <c r="W179" i="9"/>
  <c r="W150" i="9"/>
  <c r="U152" i="9"/>
  <c r="V150" i="9"/>
  <c r="W113" i="9"/>
  <c r="U166" i="9"/>
  <c r="R115" i="9"/>
  <c r="R137" i="9"/>
  <c r="X151" i="9"/>
  <c r="X164" i="9"/>
  <c r="AY83" i="4"/>
  <c r="BA103" i="4"/>
  <c r="R110" i="9" s="1"/>
  <c r="P110" i="9"/>
  <c r="BA122" i="4"/>
  <c r="P129" i="9"/>
  <c r="BA141" i="4"/>
  <c r="P148" i="9"/>
  <c r="BA113" i="4"/>
  <c r="P120" i="9"/>
  <c r="AY102" i="4"/>
  <c r="AY89" i="4"/>
  <c r="P96" i="9" s="1"/>
  <c r="AY116" i="4"/>
  <c r="AY69" i="4"/>
  <c r="AY82" i="4"/>
  <c r="P89" i="9" s="1"/>
  <c r="BA133" i="4"/>
  <c r="P140" i="9"/>
  <c r="BA118" i="4"/>
  <c r="R125" i="9" s="1"/>
  <c r="P125" i="9"/>
  <c r="P91" i="9"/>
  <c r="BA84" i="4"/>
  <c r="R91" i="9" s="1"/>
  <c r="BA104" i="4"/>
  <c r="P111" i="9"/>
  <c r="R132" i="9"/>
  <c r="BA76" i="4"/>
  <c r="BA99" i="4"/>
  <c r="R106" i="9" s="1"/>
  <c r="P106" i="9"/>
  <c r="BA121" i="4"/>
  <c r="R128" i="9" s="1"/>
  <c r="P128" i="9"/>
  <c r="U168" i="9"/>
  <c r="BA140" i="4"/>
  <c r="P147" i="9"/>
  <c r="BA109" i="4"/>
  <c r="P116" i="9"/>
  <c r="BA126" i="4"/>
  <c r="P133" i="9"/>
  <c r="BA138" i="4"/>
  <c r="P145" i="9"/>
  <c r="BA136" i="4"/>
  <c r="R143" i="9" s="1"/>
  <c r="P143" i="9"/>
  <c r="R121" i="9"/>
  <c r="BA131" i="4"/>
  <c r="P138" i="9"/>
  <c r="BA132" i="4"/>
  <c r="P139" i="9"/>
  <c r="BA124" i="4"/>
  <c r="P131" i="9"/>
  <c r="BA105" i="4"/>
  <c r="P112" i="9"/>
  <c r="V113" i="9"/>
  <c r="W167" i="9"/>
  <c r="V167" i="9"/>
  <c r="W166" i="9"/>
  <c r="V166" i="9"/>
  <c r="U156" i="9"/>
  <c r="W164" i="9"/>
  <c r="W158" i="9"/>
  <c r="V158" i="9"/>
  <c r="W152" i="9"/>
  <c r="V152" i="9"/>
  <c r="U144" i="9"/>
  <c r="R140" i="9"/>
  <c r="V124" i="9"/>
  <c r="W137" i="9"/>
  <c r="W117" i="9"/>
  <c r="V117" i="9"/>
  <c r="W153" i="9"/>
  <c r="V153" i="9"/>
  <c r="AY137" i="4"/>
  <c r="AY112" i="4"/>
  <c r="AY128" i="4"/>
  <c r="AY93" i="4"/>
  <c r="P100" i="9" s="1"/>
  <c r="AY120" i="4"/>
  <c r="AY111" i="4"/>
  <c r="AY94" i="4"/>
  <c r="P101" i="9" s="1"/>
  <c r="AY107" i="4"/>
  <c r="S93" i="4"/>
  <c r="S83" i="4"/>
  <c r="S65" i="4"/>
  <c r="AW65" i="4"/>
  <c r="AX65" i="4" s="1"/>
  <c r="AY65" i="4" s="1"/>
  <c r="S137" i="4"/>
  <c r="S111" i="4"/>
  <c r="S112" i="4"/>
  <c r="S107" i="4"/>
  <c r="S82" i="4"/>
  <c r="S75" i="4"/>
  <c r="S69" i="4"/>
  <c r="S102" i="4"/>
  <c r="S89" i="4"/>
  <c r="S64" i="4"/>
  <c r="S116" i="4"/>
  <c r="S120" i="4"/>
  <c r="S94" i="4"/>
  <c r="S128" i="4"/>
  <c r="C6" i="11"/>
  <c r="W6" i="11" s="1"/>
  <c r="C7" i="11"/>
  <c r="W7" i="11" s="1"/>
  <c r="C8" i="11"/>
  <c r="W8" i="11" s="1"/>
  <c r="C9" i="11"/>
  <c r="W9" i="11" s="1"/>
  <c r="C10" i="11"/>
  <c r="W10" i="11" s="1"/>
  <c r="C11" i="11"/>
  <c r="W11" i="11" s="1"/>
  <c r="C12" i="11"/>
  <c r="W12" i="11" s="1"/>
  <c r="C5" i="11"/>
  <c r="E6" i="4"/>
  <c r="AD6" i="4" s="1"/>
  <c r="E7" i="4"/>
  <c r="AD7" i="4" s="1"/>
  <c r="E8" i="4"/>
  <c r="AD8" i="4" s="1"/>
  <c r="E9" i="4"/>
  <c r="AD9" i="4" s="1"/>
  <c r="E10" i="4"/>
  <c r="AD10" i="4" s="1"/>
  <c r="E11" i="4"/>
  <c r="AD11" i="4" s="1"/>
  <c r="E12" i="4"/>
  <c r="AD12" i="4" s="1"/>
  <c r="E13" i="4"/>
  <c r="AD13" i="4" s="1"/>
  <c r="E14" i="4"/>
  <c r="AD14" i="4" s="1"/>
  <c r="E15" i="4"/>
  <c r="AD15" i="4" s="1"/>
  <c r="E16" i="4"/>
  <c r="AD16" i="4" s="1"/>
  <c r="E17" i="4"/>
  <c r="AD17" i="4" s="1"/>
  <c r="E18" i="4"/>
  <c r="AD18" i="4" s="1"/>
  <c r="E19" i="4"/>
  <c r="AD19" i="4" s="1"/>
  <c r="E20" i="4"/>
  <c r="AD20" i="4" s="1"/>
  <c r="E21" i="4"/>
  <c r="AD21" i="4" s="1"/>
  <c r="E22" i="4"/>
  <c r="AD22" i="4" s="1"/>
  <c r="E23" i="4"/>
  <c r="AD23" i="4" s="1"/>
  <c r="E24" i="4"/>
  <c r="AD24" i="4" s="1"/>
  <c r="E25" i="4"/>
  <c r="AD25" i="4" s="1"/>
  <c r="E26" i="4"/>
  <c r="AD26" i="4" s="1"/>
  <c r="E27" i="4"/>
  <c r="AD27" i="4" s="1"/>
  <c r="E28" i="4"/>
  <c r="AD28" i="4" s="1"/>
  <c r="E29" i="4"/>
  <c r="AD29" i="4" s="1"/>
  <c r="E30" i="4"/>
  <c r="AD30" i="4" s="1"/>
  <c r="E31" i="4"/>
  <c r="AD31" i="4" s="1"/>
  <c r="E32" i="4"/>
  <c r="AD32" i="4" s="1"/>
  <c r="E33" i="4"/>
  <c r="AD33" i="4" s="1"/>
  <c r="E34" i="4"/>
  <c r="AD34" i="4" s="1"/>
  <c r="E35" i="4"/>
  <c r="AD35" i="4" s="1"/>
  <c r="E36" i="4"/>
  <c r="AD36" i="4" s="1"/>
  <c r="E37" i="4"/>
  <c r="AD37" i="4" s="1"/>
  <c r="E38" i="4"/>
  <c r="AD38" i="4" s="1"/>
  <c r="E39" i="4"/>
  <c r="AD39" i="4" s="1"/>
  <c r="E40" i="4"/>
  <c r="AD40" i="4" s="1"/>
  <c r="E41" i="4"/>
  <c r="AD41" i="4" s="1"/>
  <c r="E42" i="4"/>
  <c r="AD42" i="4" s="1"/>
  <c r="E43" i="4"/>
  <c r="AD43" i="4" s="1"/>
  <c r="E44" i="4"/>
  <c r="AD44" i="4" s="1"/>
  <c r="E45" i="4"/>
  <c r="AD45" i="4" s="1"/>
  <c r="E46" i="4"/>
  <c r="AD46" i="4" s="1"/>
  <c r="E47" i="4"/>
  <c r="AD47" i="4" s="1"/>
  <c r="E48" i="4"/>
  <c r="AD48" i="4" s="1"/>
  <c r="E49" i="4"/>
  <c r="AD49" i="4" s="1"/>
  <c r="E50" i="4"/>
  <c r="AD50" i="4" s="1"/>
  <c r="E51" i="4"/>
  <c r="AD51" i="4" s="1"/>
  <c r="E52" i="4"/>
  <c r="AD52" i="4" s="1"/>
  <c r="E53" i="4"/>
  <c r="AD53" i="4" s="1"/>
  <c r="E54" i="4"/>
  <c r="AD54" i="4" s="1"/>
  <c r="E55" i="4"/>
  <c r="AD55" i="4" s="1"/>
  <c r="E56" i="4"/>
  <c r="AD56" i="4" s="1"/>
  <c r="E57" i="4"/>
  <c r="AD57" i="4" s="1"/>
  <c r="E58" i="4"/>
  <c r="AD58" i="4" s="1"/>
  <c r="E59" i="4"/>
  <c r="AD59" i="4" s="1"/>
  <c r="E60" i="4"/>
  <c r="AD60" i="4" s="1"/>
  <c r="E61" i="4"/>
  <c r="AD61" i="4" s="1"/>
  <c r="E62" i="4"/>
  <c r="AD62" i="4" s="1"/>
  <c r="E5" i="4"/>
  <c r="AD5" i="4" s="1"/>
  <c r="E4" i="4"/>
  <c r="W134" i="9" l="1"/>
  <c r="W142" i="9"/>
  <c r="V146" i="9"/>
  <c r="W146" i="9"/>
  <c r="W115" i="9"/>
  <c r="V115" i="9"/>
  <c r="V137" i="9"/>
  <c r="V142" i="9"/>
  <c r="X153" i="9"/>
  <c r="X137" i="9"/>
  <c r="X115" i="9"/>
  <c r="X113" i="9"/>
  <c r="X117" i="9"/>
  <c r="X141" i="9"/>
  <c r="X179" i="9"/>
  <c r="X130" i="9"/>
  <c r="X160" i="9"/>
  <c r="X152" i="9"/>
  <c r="X122" i="9"/>
  <c r="X167" i="9"/>
  <c r="X166" i="9"/>
  <c r="X158" i="9"/>
  <c r="X150" i="9"/>
  <c r="V176" i="9"/>
  <c r="W176" i="9"/>
  <c r="X121" i="9"/>
  <c r="W165" i="9"/>
  <c r="V165" i="9"/>
  <c r="V134" i="9"/>
  <c r="V172" i="9"/>
  <c r="W172" i="9"/>
  <c r="W180" i="9"/>
  <c r="V180" i="9"/>
  <c r="V173" i="9"/>
  <c r="V178" i="9"/>
  <c r="W173" i="9"/>
  <c r="W178" i="9"/>
  <c r="V126" i="9"/>
  <c r="W126" i="9"/>
  <c r="R145" i="9"/>
  <c r="BA128" i="4"/>
  <c r="R135" i="9" s="1"/>
  <c r="P135" i="9"/>
  <c r="BA111" i="4"/>
  <c r="R118" i="9" s="1"/>
  <c r="P118" i="9"/>
  <c r="W121" i="9"/>
  <c r="V121" i="9"/>
  <c r="W132" i="9"/>
  <c r="V132" i="9"/>
  <c r="BA116" i="4"/>
  <c r="P123" i="9"/>
  <c r="R120" i="9"/>
  <c r="R129" i="9"/>
  <c r="BA120" i="4"/>
  <c r="R127" i="9" s="1"/>
  <c r="P127" i="9"/>
  <c r="BA137" i="4"/>
  <c r="R144" i="9" s="1"/>
  <c r="P144" i="9"/>
  <c r="R112" i="9"/>
  <c r="R139" i="9"/>
  <c r="R116" i="9"/>
  <c r="BA107" i="4"/>
  <c r="R114" i="9" s="1"/>
  <c r="P114" i="9"/>
  <c r="X168" i="9"/>
  <c r="V168" i="9"/>
  <c r="BA102" i="4"/>
  <c r="P109" i="9"/>
  <c r="R148" i="9"/>
  <c r="R131" i="9"/>
  <c r="R138" i="9"/>
  <c r="R133" i="9"/>
  <c r="R147" i="9"/>
  <c r="R111" i="9"/>
  <c r="P90" i="9"/>
  <c r="BA83" i="4"/>
  <c r="R90" i="9" s="1"/>
  <c r="V156" i="9"/>
  <c r="W145" i="9"/>
  <c r="V145" i="9"/>
  <c r="W124" i="9"/>
  <c r="V140" i="9"/>
  <c r="BA112" i="4"/>
  <c r="P119" i="9"/>
  <c r="AI19" i="11"/>
  <c r="AI18" i="11"/>
  <c r="AI17" i="11"/>
  <c r="AI16" i="11"/>
  <c r="AI15" i="11"/>
  <c r="AI14" i="11"/>
  <c r="L11" i="4"/>
  <c r="L12" i="4"/>
  <c r="L13" i="4"/>
  <c r="L14" i="4"/>
  <c r="L15" i="4"/>
  <c r="L16" i="4"/>
  <c r="L17" i="4"/>
  <c r="L18" i="4"/>
  <c r="L19" i="4"/>
  <c r="L20" i="4"/>
  <c r="L21" i="4"/>
  <c r="L22" i="4"/>
  <c r="L23" i="4"/>
  <c r="L24" i="4"/>
  <c r="L25" i="4"/>
  <c r="L26" i="4"/>
  <c r="L27" i="4"/>
  <c r="AN27" i="4"/>
  <c r="L28" i="4"/>
  <c r="AN28" i="4"/>
  <c r="L29" i="4"/>
  <c r="L30" i="4"/>
  <c r="L31" i="4"/>
  <c r="L32" i="4"/>
  <c r="L33" i="4"/>
  <c r="L34" i="4"/>
  <c r="L35" i="4"/>
  <c r="AN35" i="4"/>
  <c r="L36" i="4"/>
  <c r="AN36" i="4"/>
  <c r="L37" i="4"/>
  <c r="L38" i="4"/>
  <c r="L39" i="4"/>
  <c r="L40" i="4"/>
  <c r="L41" i="4"/>
  <c r="L42" i="4"/>
  <c r="L43" i="4"/>
  <c r="AN43" i="4"/>
  <c r="L44" i="4"/>
  <c r="AN44" i="4"/>
  <c r="L45" i="4"/>
  <c r="L46" i="4"/>
  <c r="L47" i="4"/>
  <c r="L48" i="4"/>
  <c r="L49" i="4"/>
  <c r="L50" i="4"/>
  <c r="L51" i="4"/>
  <c r="AN51" i="4"/>
  <c r="L52" i="4"/>
  <c r="AN52" i="4"/>
  <c r="L53" i="4"/>
  <c r="L54" i="4"/>
  <c r="L55" i="4"/>
  <c r="L56" i="4"/>
  <c r="L57" i="4"/>
  <c r="L58" i="4"/>
  <c r="L59" i="4"/>
  <c r="AN59" i="4"/>
  <c r="L60" i="4"/>
  <c r="AN60" i="4"/>
  <c r="L61" i="4"/>
  <c r="L62" i="4"/>
  <c r="J87" i="9"/>
  <c r="J88" i="9"/>
  <c r="J89" i="9"/>
  <c r="L89" i="9"/>
  <c r="J90" i="9"/>
  <c r="J91" i="9"/>
  <c r="J92" i="9"/>
  <c r="J93" i="9"/>
  <c r="J94" i="9"/>
  <c r="J95" i="9"/>
  <c r="J96" i="9"/>
  <c r="J97" i="9"/>
  <c r="L97" i="9"/>
  <c r="J98" i="9"/>
  <c r="L98" i="9"/>
  <c r="J99" i="9"/>
  <c r="J100" i="9"/>
  <c r="J101" i="9"/>
  <c r="J102" i="9"/>
  <c r="J103" i="9"/>
  <c r="J104" i="9"/>
  <c r="J105" i="9"/>
  <c r="L105" i="9"/>
  <c r="J106" i="9"/>
  <c r="L106" i="9"/>
  <c r="J107" i="9"/>
  <c r="J108" i="9"/>
  <c r="L108" i="9"/>
  <c r="J109" i="9"/>
  <c r="L109" i="9"/>
  <c r="J110" i="9"/>
  <c r="L110" i="9"/>
  <c r="J111" i="9"/>
  <c r="L111" i="9"/>
  <c r="J112" i="9"/>
  <c r="L112" i="9"/>
  <c r="J113" i="9"/>
  <c r="L113" i="9"/>
  <c r="J114" i="9"/>
  <c r="L114" i="9"/>
  <c r="J115" i="9"/>
  <c r="L115" i="9"/>
  <c r="J116" i="9"/>
  <c r="L116" i="9"/>
  <c r="J117" i="9"/>
  <c r="L117" i="9"/>
  <c r="J118" i="9"/>
  <c r="L118" i="9"/>
  <c r="J119" i="9"/>
  <c r="L119" i="9"/>
  <c r="J120" i="9"/>
  <c r="L120" i="9"/>
  <c r="J121" i="9"/>
  <c r="L121" i="9"/>
  <c r="J122" i="9"/>
  <c r="L122" i="9"/>
  <c r="J123" i="9"/>
  <c r="L123" i="9"/>
  <c r="J124" i="9"/>
  <c r="L124" i="9"/>
  <c r="J125" i="9"/>
  <c r="L125" i="9"/>
  <c r="J126" i="9"/>
  <c r="L126" i="9"/>
  <c r="J127" i="9"/>
  <c r="L127" i="9"/>
  <c r="J128" i="9"/>
  <c r="L128" i="9"/>
  <c r="J129" i="9"/>
  <c r="L129" i="9"/>
  <c r="J130" i="9"/>
  <c r="L130" i="9"/>
  <c r="J131" i="9"/>
  <c r="L131" i="9"/>
  <c r="J132" i="9"/>
  <c r="L132" i="9"/>
  <c r="J133" i="9"/>
  <c r="L133" i="9"/>
  <c r="J134" i="9"/>
  <c r="L134" i="9"/>
  <c r="J135" i="9"/>
  <c r="L135" i="9"/>
  <c r="J136" i="9"/>
  <c r="L136" i="9"/>
  <c r="J137" i="9"/>
  <c r="L137" i="9"/>
  <c r="J138" i="9"/>
  <c r="L138" i="9"/>
  <c r="J139" i="9"/>
  <c r="L139" i="9"/>
  <c r="J140" i="9"/>
  <c r="L140" i="9"/>
  <c r="J141" i="9"/>
  <c r="L141" i="9"/>
  <c r="J142" i="9"/>
  <c r="L142" i="9"/>
  <c r="J143" i="9"/>
  <c r="L143" i="9"/>
  <c r="J144" i="9"/>
  <c r="L144" i="9"/>
  <c r="J145" i="9"/>
  <c r="L145" i="9"/>
  <c r="J146" i="9"/>
  <c r="L146" i="9"/>
  <c r="J147" i="9"/>
  <c r="L147" i="9"/>
  <c r="J148" i="9"/>
  <c r="L148" i="9"/>
  <c r="J149" i="9"/>
  <c r="L149" i="9"/>
  <c r="K11" i="4"/>
  <c r="AP11" i="4" s="1"/>
  <c r="AQ11" i="4" s="1"/>
  <c r="K12" i="4"/>
  <c r="AP12" i="4" s="1"/>
  <c r="AQ12" i="4" s="1"/>
  <c r="K13" i="4"/>
  <c r="K14" i="4"/>
  <c r="K15" i="4"/>
  <c r="K16" i="4"/>
  <c r="K17" i="4"/>
  <c r="K18" i="4"/>
  <c r="K19" i="4"/>
  <c r="AP19" i="4" s="1"/>
  <c r="AQ19" i="4" s="1"/>
  <c r="K20" i="4"/>
  <c r="AP20" i="4" s="1"/>
  <c r="AQ20" i="4" s="1"/>
  <c r="K21" i="4"/>
  <c r="K22" i="4"/>
  <c r="K23" i="4"/>
  <c r="K24" i="4"/>
  <c r="K25" i="4"/>
  <c r="K26" i="4"/>
  <c r="K27" i="4"/>
  <c r="AP27" i="4" s="1"/>
  <c r="AQ27" i="4" s="1"/>
  <c r="K28" i="4"/>
  <c r="AP28" i="4" s="1"/>
  <c r="AQ28" i="4" s="1"/>
  <c r="K29" i="4"/>
  <c r="K30" i="4"/>
  <c r="K31" i="4"/>
  <c r="K32" i="4"/>
  <c r="K33" i="4"/>
  <c r="K34" i="4"/>
  <c r="K35" i="4"/>
  <c r="AP35" i="4" s="1"/>
  <c r="AQ35" i="4" s="1"/>
  <c r="K36" i="4"/>
  <c r="AP36" i="4" s="1"/>
  <c r="AQ36" i="4" s="1"/>
  <c r="K37" i="4"/>
  <c r="K38" i="4"/>
  <c r="K39" i="4"/>
  <c r="K40" i="4"/>
  <c r="K41" i="4"/>
  <c r="K42" i="4"/>
  <c r="K43" i="4"/>
  <c r="AP43" i="4" s="1"/>
  <c r="AQ43" i="4" s="1"/>
  <c r="K44" i="4"/>
  <c r="AP44" i="4" s="1"/>
  <c r="AQ44" i="4" s="1"/>
  <c r="K45" i="4"/>
  <c r="K46" i="4"/>
  <c r="K47" i="4"/>
  <c r="K48" i="4"/>
  <c r="K49" i="4"/>
  <c r="K50" i="4"/>
  <c r="K51" i="4"/>
  <c r="AP51" i="4" s="1"/>
  <c r="AQ51" i="4" s="1"/>
  <c r="K52" i="4"/>
  <c r="AP52" i="4" s="1"/>
  <c r="AQ52" i="4" s="1"/>
  <c r="K53" i="4"/>
  <c r="K54" i="4"/>
  <c r="K55" i="4"/>
  <c r="K56" i="4"/>
  <c r="K57" i="4"/>
  <c r="K58" i="4"/>
  <c r="K59" i="4"/>
  <c r="AP59" i="4" s="1"/>
  <c r="AQ59" i="4" s="1"/>
  <c r="K60" i="4"/>
  <c r="AP60" i="4" s="1"/>
  <c r="AQ60" i="4" s="1"/>
  <c r="K61" i="4"/>
  <c r="K62" i="4"/>
  <c r="M88" i="9"/>
  <c r="M89"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J11" i="4"/>
  <c r="W11" i="4" s="1"/>
  <c r="X11" i="4" s="1"/>
  <c r="J12" i="4"/>
  <c r="W12" i="4" s="1"/>
  <c r="X12" i="4" s="1"/>
  <c r="J13" i="4"/>
  <c r="W13" i="4" s="1"/>
  <c r="X13" i="4" s="1"/>
  <c r="J14" i="4"/>
  <c r="W14" i="4" s="1"/>
  <c r="X14" i="4" s="1"/>
  <c r="J15" i="4"/>
  <c r="W15" i="4" s="1"/>
  <c r="X15" i="4" s="1"/>
  <c r="J16" i="4"/>
  <c r="W16" i="4" s="1"/>
  <c r="X16" i="4" s="1"/>
  <c r="J17" i="4"/>
  <c r="W17" i="4" s="1"/>
  <c r="X17" i="4" s="1"/>
  <c r="J18" i="4"/>
  <c r="W18" i="4" s="1"/>
  <c r="X18" i="4" s="1"/>
  <c r="J19" i="4"/>
  <c r="W19" i="4" s="1"/>
  <c r="X19" i="4" s="1"/>
  <c r="J20" i="4"/>
  <c r="W20" i="4" s="1"/>
  <c r="X20" i="4" s="1"/>
  <c r="J21" i="4"/>
  <c r="W21" i="4" s="1"/>
  <c r="X21" i="4" s="1"/>
  <c r="J22" i="4"/>
  <c r="W22" i="4" s="1"/>
  <c r="X22" i="4" s="1"/>
  <c r="J23" i="4"/>
  <c r="W23" i="4" s="1"/>
  <c r="X23" i="4" s="1"/>
  <c r="J24" i="4"/>
  <c r="W24" i="4" s="1"/>
  <c r="X24" i="4" s="1"/>
  <c r="J25" i="4"/>
  <c r="W25" i="4" s="1"/>
  <c r="X25" i="4" s="1"/>
  <c r="J26" i="4"/>
  <c r="W26" i="4" s="1"/>
  <c r="X26" i="4" s="1"/>
  <c r="J27" i="4"/>
  <c r="W27" i="4" s="1"/>
  <c r="X27" i="4" s="1"/>
  <c r="J28" i="4"/>
  <c r="W28" i="4" s="1"/>
  <c r="X28" i="4" s="1"/>
  <c r="J29" i="4"/>
  <c r="W29" i="4" s="1"/>
  <c r="X29" i="4" s="1"/>
  <c r="J30" i="4"/>
  <c r="W30" i="4" s="1"/>
  <c r="X30" i="4" s="1"/>
  <c r="J31" i="4"/>
  <c r="W31" i="4" s="1"/>
  <c r="X31" i="4" s="1"/>
  <c r="J32" i="4"/>
  <c r="W32" i="4" s="1"/>
  <c r="X32" i="4" s="1"/>
  <c r="J33" i="4"/>
  <c r="W33" i="4" s="1"/>
  <c r="X33" i="4" s="1"/>
  <c r="J34" i="4"/>
  <c r="W34" i="4" s="1"/>
  <c r="X34" i="4" s="1"/>
  <c r="J35" i="4"/>
  <c r="W35" i="4" s="1"/>
  <c r="X35" i="4" s="1"/>
  <c r="J36" i="4"/>
  <c r="W36" i="4" s="1"/>
  <c r="X36" i="4" s="1"/>
  <c r="J37" i="4"/>
  <c r="W37" i="4" s="1"/>
  <c r="X37" i="4" s="1"/>
  <c r="J38" i="4"/>
  <c r="W38" i="4" s="1"/>
  <c r="X38" i="4" s="1"/>
  <c r="J39" i="4"/>
  <c r="W39" i="4" s="1"/>
  <c r="X39" i="4" s="1"/>
  <c r="J40" i="4"/>
  <c r="W40" i="4" s="1"/>
  <c r="X40" i="4" s="1"/>
  <c r="J41" i="4"/>
  <c r="W41" i="4" s="1"/>
  <c r="X41" i="4" s="1"/>
  <c r="J42" i="4"/>
  <c r="W42" i="4" s="1"/>
  <c r="X42" i="4" s="1"/>
  <c r="J43" i="4"/>
  <c r="W43" i="4" s="1"/>
  <c r="X43" i="4" s="1"/>
  <c r="J44" i="4"/>
  <c r="W44" i="4" s="1"/>
  <c r="X44" i="4" s="1"/>
  <c r="J45" i="4"/>
  <c r="W45" i="4" s="1"/>
  <c r="X45" i="4" s="1"/>
  <c r="J46" i="4"/>
  <c r="W46" i="4" s="1"/>
  <c r="X46" i="4" s="1"/>
  <c r="J47" i="4"/>
  <c r="W47" i="4" s="1"/>
  <c r="X47" i="4" s="1"/>
  <c r="J48" i="4"/>
  <c r="W48" i="4" s="1"/>
  <c r="X48" i="4" s="1"/>
  <c r="J49" i="4"/>
  <c r="W49" i="4" s="1"/>
  <c r="X49" i="4" s="1"/>
  <c r="J50" i="4"/>
  <c r="W50" i="4" s="1"/>
  <c r="X50" i="4" s="1"/>
  <c r="J51" i="4"/>
  <c r="W51" i="4" s="1"/>
  <c r="X51" i="4" s="1"/>
  <c r="J52" i="4"/>
  <c r="W52" i="4" s="1"/>
  <c r="X52" i="4" s="1"/>
  <c r="J53" i="4"/>
  <c r="W53" i="4" s="1"/>
  <c r="X53" i="4" s="1"/>
  <c r="J54" i="4"/>
  <c r="W54" i="4" s="1"/>
  <c r="X54" i="4" s="1"/>
  <c r="J55" i="4"/>
  <c r="W55" i="4" s="1"/>
  <c r="X55" i="4" s="1"/>
  <c r="J56" i="4"/>
  <c r="W56" i="4" s="1"/>
  <c r="X56" i="4" s="1"/>
  <c r="J57" i="4"/>
  <c r="W57" i="4" s="1"/>
  <c r="X57" i="4" s="1"/>
  <c r="J58" i="4"/>
  <c r="W58" i="4" s="1"/>
  <c r="X58" i="4" s="1"/>
  <c r="J59" i="4"/>
  <c r="W59" i="4" s="1"/>
  <c r="X59" i="4" s="1"/>
  <c r="J60" i="4"/>
  <c r="W60" i="4" s="1"/>
  <c r="X60" i="4" s="1"/>
  <c r="J61" i="4"/>
  <c r="W61" i="4" s="1"/>
  <c r="X61" i="4" s="1"/>
  <c r="J62" i="4"/>
  <c r="W62" i="4" s="1"/>
  <c r="X62" i="4" s="1"/>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D11" i="4"/>
  <c r="D12" i="4"/>
  <c r="D13" i="4"/>
  <c r="Y13" i="4" s="1"/>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Z47" i="4" s="1"/>
  <c r="D48" i="4"/>
  <c r="D49" i="4"/>
  <c r="D50" i="4"/>
  <c r="Z50" i="4" s="1"/>
  <c r="D51" i="4"/>
  <c r="Y51" i="4" s="1"/>
  <c r="D52" i="4"/>
  <c r="D53" i="4"/>
  <c r="Y53" i="4" s="1"/>
  <c r="D54" i="4"/>
  <c r="Y54" i="4" s="1"/>
  <c r="D55" i="4"/>
  <c r="D56" i="4"/>
  <c r="D57" i="4"/>
  <c r="Z57" i="4" s="1"/>
  <c r="D58" i="4"/>
  <c r="Y58" i="4" s="1"/>
  <c r="D59" i="4"/>
  <c r="D60" i="4"/>
  <c r="D61" i="4"/>
  <c r="Y61" i="4" s="1"/>
  <c r="D62"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I18" i="4"/>
  <c r="G18" i="4"/>
  <c r="I17" i="4"/>
  <c r="G17" i="4"/>
  <c r="I16" i="4"/>
  <c r="G16" i="4"/>
  <c r="E16" i="11"/>
  <c r="I15" i="4"/>
  <c r="G15" i="4"/>
  <c r="I14" i="4"/>
  <c r="G14" i="4"/>
  <c r="I13" i="4"/>
  <c r="G13" i="4"/>
  <c r="W128" i="9" l="1"/>
  <c r="V128" i="9"/>
  <c r="X180" i="9"/>
  <c r="X178" i="9"/>
  <c r="X146" i="9"/>
  <c r="X145" i="9"/>
  <c r="X165" i="9"/>
  <c r="X176" i="9"/>
  <c r="X173" i="9"/>
  <c r="X124" i="9"/>
  <c r="X172" i="9"/>
  <c r="X134" i="9"/>
  <c r="X142" i="9"/>
  <c r="X126" i="9"/>
  <c r="X120" i="9"/>
  <c r="X111" i="9"/>
  <c r="W143" i="9"/>
  <c r="X139" i="9"/>
  <c r="AP26" i="4"/>
  <c r="AQ26" i="4" s="1"/>
  <c r="AP22" i="4"/>
  <c r="AQ22" i="4" s="1"/>
  <c r="W110" i="9"/>
  <c r="V110" i="9"/>
  <c r="W125" i="9"/>
  <c r="X140" i="9"/>
  <c r="V125" i="9"/>
  <c r="V143" i="9"/>
  <c r="X132" i="9"/>
  <c r="X156" i="9"/>
  <c r="V129" i="9"/>
  <c r="W129" i="9"/>
  <c r="R123" i="9"/>
  <c r="W111" i="9"/>
  <c r="V111" i="9"/>
  <c r="W131" i="9"/>
  <c r="V131" i="9"/>
  <c r="W116" i="9"/>
  <c r="V116" i="9"/>
  <c r="W112" i="9"/>
  <c r="V112" i="9"/>
  <c r="V120" i="9"/>
  <c r="W120" i="9"/>
  <c r="W133" i="9"/>
  <c r="V133" i="9"/>
  <c r="R109" i="9"/>
  <c r="W147" i="9"/>
  <c r="V147" i="9"/>
  <c r="V138" i="9"/>
  <c r="W138" i="9"/>
  <c r="V148" i="9"/>
  <c r="W168" i="9"/>
  <c r="V139" i="9"/>
  <c r="W139" i="9"/>
  <c r="W156" i="9"/>
  <c r="W140" i="9"/>
  <c r="V135" i="9"/>
  <c r="R119" i="9"/>
  <c r="AP56" i="4"/>
  <c r="AQ56" i="4" s="1"/>
  <c r="AP47" i="4"/>
  <c r="AQ47" i="4" s="1"/>
  <c r="AP31" i="4"/>
  <c r="AQ31" i="4" s="1"/>
  <c r="AP23" i="4"/>
  <c r="AQ23" i="4" s="1"/>
  <c r="AP62" i="4"/>
  <c r="AQ62" i="4" s="1"/>
  <c r="AP50" i="4"/>
  <c r="AQ50" i="4" s="1"/>
  <c r="AP46" i="4"/>
  <c r="AQ46" i="4" s="1"/>
  <c r="AP34" i="4"/>
  <c r="AQ34" i="4" s="1"/>
  <c r="AP30" i="4"/>
  <c r="AQ30" i="4" s="1"/>
  <c r="AP57" i="4"/>
  <c r="AQ57" i="4" s="1"/>
  <c r="AP53" i="4"/>
  <c r="AQ53" i="4" s="1"/>
  <c r="AP41" i="4"/>
  <c r="AQ41" i="4" s="1"/>
  <c r="AP37" i="4"/>
  <c r="AQ37" i="4" s="1"/>
  <c r="AP25" i="4"/>
  <c r="AQ25" i="4" s="1"/>
  <c r="AP21" i="4"/>
  <c r="AQ21" i="4" s="1"/>
  <c r="AP61" i="4"/>
  <c r="AQ61" i="4" s="1"/>
  <c r="M95" i="9"/>
  <c r="M91" i="9"/>
  <c r="M94" i="9"/>
  <c r="M90" i="9"/>
  <c r="M93" i="9"/>
  <c r="M92" i="9"/>
  <c r="M87" i="9"/>
  <c r="AP55" i="4"/>
  <c r="AQ55" i="4" s="1"/>
  <c r="AP58" i="4"/>
  <c r="AQ58" i="4" s="1"/>
  <c r="AP54" i="4"/>
  <c r="AQ54" i="4" s="1"/>
  <c r="AP49" i="4"/>
  <c r="AQ49" i="4" s="1"/>
  <c r="AP45" i="4"/>
  <c r="AQ45" i="4" s="1"/>
  <c r="AP48" i="4"/>
  <c r="AQ48" i="4" s="1"/>
  <c r="AP40" i="4"/>
  <c r="AQ40" i="4" s="1"/>
  <c r="AP39" i="4"/>
  <c r="AQ39" i="4" s="1"/>
  <c r="AP42" i="4"/>
  <c r="AQ42" i="4" s="1"/>
  <c r="AP38" i="4"/>
  <c r="AQ38" i="4" s="1"/>
  <c r="AP33" i="4"/>
  <c r="AQ33" i="4" s="1"/>
  <c r="AP29" i="4"/>
  <c r="AQ29" i="4" s="1"/>
  <c r="AP32" i="4"/>
  <c r="AQ32" i="4" s="1"/>
  <c r="AP24" i="4"/>
  <c r="AQ24" i="4" s="1"/>
  <c r="AP16" i="4"/>
  <c r="AQ16" i="4" s="1"/>
  <c r="AS59" i="4"/>
  <c r="AU59" i="4"/>
  <c r="AS55" i="4"/>
  <c r="AU55" i="4"/>
  <c r="AS51" i="4"/>
  <c r="AU51" i="4"/>
  <c r="AS47" i="4"/>
  <c r="AU47" i="4"/>
  <c r="AS43" i="4"/>
  <c r="AU43" i="4"/>
  <c r="AS39" i="4"/>
  <c r="AU39" i="4"/>
  <c r="AS35" i="4"/>
  <c r="AU35" i="4"/>
  <c r="AS31" i="4"/>
  <c r="AU31" i="4"/>
  <c r="AS27" i="4"/>
  <c r="AU27" i="4"/>
  <c r="AS23" i="4"/>
  <c r="AU23" i="4"/>
  <c r="AU18" i="4"/>
  <c r="AS18" i="4"/>
  <c r="AU14" i="4"/>
  <c r="AS14" i="4"/>
  <c r="AS60" i="4"/>
  <c r="AU60" i="4"/>
  <c r="AS48" i="4"/>
  <c r="AU48" i="4"/>
  <c r="AS32" i="4"/>
  <c r="AU32" i="4"/>
  <c r="AU62" i="4"/>
  <c r="AS62" i="4"/>
  <c r="AU58" i="4"/>
  <c r="AS58" i="4"/>
  <c r="AU54" i="4"/>
  <c r="AS54" i="4"/>
  <c r="AU50" i="4"/>
  <c r="AS50" i="4"/>
  <c r="AU46" i="4"/>
  <c r="AS46" i="4"/>
  <c r="AU42" i="4"/>
  <c r="AS42" i="4"/>
  <c r="AU38" i="4"/>
  <c r="AS38" i="4"/>
  <c r="AU34" i="4"/>
  <c r="AS34" i="4"/>
  <c r="AU30" i="4"/>
  <c r="AS30" i="4"/>
  <c r="AU26" i="4"/>
  <c r="AS26" i="4"/>
  <c r="AU22" i="4"/>
  <c r="AS22" i="4"/>
  <c r="AU17" i="4"/>
  <c r="AS17" i="4"/>
  <c r="AU13" i="4"/>
  <c r="AS13" i="4"/>
  <c r="AS56" i="4"/>
  <c r="AU56" i="4"/>
  <c r="AS52" i="4"/>
  <c r="AU52" i="4"/>
  <c r="AS44" i="4"/>
  <c r="AU44" i="4"/>
  <c r="AS40" i="4"/>
  <c r="AU40" i="4"/>
  <c r="AS36" i="4"/>
  <c r="AU36" i="4"/>
  <c r="AS28" i="4"/>
  <c r="AU28" i="4"/>
  <c r="AS24" i="4"/>
  <c r="AU24" i="4"/>
  <c r="AS19" i="4"/>
  <c r="AU19" i="4"/>
  <c r="AS15" i="4"/>
  <c r="AU15" i="4"/>
  <c r="AS11" i="4"/>
  <c r="AU11" i="4"/>
  <c r="AU61" i="4"/>
  <c r="AS61" i="4"/>
  <c r="AS57" i="4"/>
  <c r="AU57" i="4"/>
  <c r="AU53" i="4"/>
  <c r="AS53" i="4"/>
  <c r="AS49" i="4"/>
  <c r="AU49" i="4"/>
  <c r="AU45" i="4"/>
  <c r="AS45" i="4"/>
  <c r="AS41" i="4"/>
  <c r="AU41" i="4"/>
  <c r="AU37" i="4"/>
  <c r="AS37" i="4"/>
  <c r="AS33" i="4"/>
  <c r="AU33" i="4"/>
  <c r="AU29" i="4"/>
  <c r="AS29" i="4"/>
  <c r="AS25" i="4"/>
  <c r="AU25" i="4"/>
  <c r="AS20" i="4"/>
  <c r="AU20" i="4"/>
  <c r="AS16" i="4"/>
  <c r="AU16" i="4"/>
  <c r="AS12" i="4"/>
  <c r="AU12" i="4"/>
  <c r="AU21" i="4"/>
  <c r="AS21" i="4"/>
  <c r="AP15" i="4"/>
  <c r="AQ15" i="4" s="1"/>
  <c r="AP18" i="4"/>
  <c r="AQ18" i="4" s="1"/>
  <c r="AP14" i="4"/>
  <c r="AQ14" i="4" s="1"/>
  <c r="AP17" i="4"/>
  <c r="AQ17" i="4" s="1"/>
  <c r="AP13" i="4"/>
  <c r="AQ13" i="4" s="1"/>
  <c r="G138" i="9"/>
  <c r="G149" i="9"/>
  <c r="G145" i="9"/>
  <c r="G141" i="9"/>
  <c r="G137" i="9"/>
  <c r="G129" i="9"/>
  <c r="G125" i="9"/>
  <c r="G121" i="9"/>
  <c r="G109" i="9"/>
  <c r="G101" i="9"/>
  <c r="G97" i="9"/>
  <c r="G93" i="9"/>
  <c r="N144" i="9"/>
  <c r="G92" i="9"/>
  <c r="G88" i="9"/>
  <c r="N148" i="9"/>
  <c r="Z54" i="4"/>
  <c r="AA54" i="4" s="1"/>
  <c r="G128" i="9"/>
  <c r="G147" i="9"/>
  <c r="G143" i="9"/>
  <c r="G131" i="9"/>
  <c r="G127" i="9"/>
  <c r="G115" i="9"/>
  <c r="G111" i="9"/>
  <c r="N146" i="9"/>
  <c r="N140" i="9"/>
  <c r="N132" i="9"/>
  <c r="N106" i="9"/>
  <c r="Z53" i="4"/>
  <c r="AA53" i="4" s="1"/>
  <c r="N110" i="9"/>
  <c r="N99" i="9"/>
  <c r="Z61" i="4"/>
  <c r="AA61" i="4" s="1"/>
  <c r="Z39" i="4"/>
  <c r="Y39" i="4"/>
  <c r="Y31" i="4"/>
  <c r="Z31" i="4"/>
  <c r="Y23" i="4"/>
  <c r="Z23" i="4"/>
  <c r="G87" i="9"/>
  <c r="N117" i="9"/>
  <c r="Y62" i="4"/>
  <c r="Z62" i="4"/>
  <c r="Z46" i="4"/>
  <c r="Y46" i="4"/>
  <c r="Y42" i="4"/>
  <c r="Z42" i="4"/>
  <c r="Y38" i="4"/>
  <c r="Z38" i="4"/>
  <c r="Y34" i="4"/>
  <c r="Z34" i="4"/>
  <c r="Z30" i="4"/>
  <c r="Y30" i="4"/>
  <c r="Z26" i="4"/>
  <c r="Y26" i="4"/>
  <c r="Y22" i="4"/>
  <c r="Z22" i="4"/>
  <c r="Z18" i="4"/>
  <c r="Y18" i="4"/>
  <c r="Y14" i="4"/>
  <c r="Z14" i="4"/>
  <c r="G142" i="9"/>
  <c r="G134" i="9"/>
  <c r="G130" i="9"/>
  <c r="G126" i="9"/>
  <c r="G118" i="9"/>
  <c r="G114" i="9"/>
  <c r="G110" i="9"/>
  <c r="G106" i="9"/>
  <c r="G102" i="9"/>
  <c r="G98" i="9"/>
  <c r="G94" i="9"/>
  <c r="G90" i="9"/>
  <c r="AE16" i="4"/>
  <c r="N149" i="9"/>
  <c r="N142" i="9"/>
  <c r="N139" i="9"/>
  <c r="N136" i="9"/>
  <c r="N135" i="9"/>
  <c r="N133" i="9"/>
  <c r="N130" i="9"/>
  <c r="N129" i="9"/>
  <c r="N126" i="9"/>
  <c r="N120" i="9"/>
  <c r="N114" i="9"/>
  <c r="N102" i="9"/>
  <c r="N91" i="9"/>
  <c r="Z51" i="4"/>
  <c r="AA51" i="4" s="1"/>
  <c r="Y50" i="4"/>
  <c r="AA50" i="4" s="1"/>
  <c r="Y47" i="4"/>
  <c r="AA47" i="4" s="1"/>
  <c r="Z13" i="4"/>
  <c r="AA13" i="4" s="1"/>
  <c r="Y59" i="4"/>
  <c r="Z59" i="4"/>
  <c r="Y55" i="4"/>
  <c r="Z55" i="4"/>
  <c r="Y15" i="4"/>
  <c r="Z15" i="4"/>
  <c r="G139" i="9"/>
  <c r="G123" i="9"/>
  <c r="G119" i="9"/>
  <c r="G107" i="9"/>
  <c r="G99" i="9"/>
  <c r="G91" i="9"/>
  <c r="AE13" i="4"/>
  <c r="G135" i="9"/>
  <c r="Y49" i="4"/>
  <c r="Z49" i="4"/>
  <c r="G133" i="9"/>
  <c r="G117" i="9"/>
  <c r="G113" i="9"/>
  <c r="G105" i="9"/>
  <c r="G89" i="9"/>
  <c r="AE15" i="4"/>
  <c r="G148" i="9"/>
  <c r="N147" i="9"/>
  <c r="G146" i="9"/>
  <c r="N145" i="9"/>
  <c r="N116" i="9"/>
  <c r="N105" i="9"/>
  <c r="N98" i="9"/>
  <c r="G95" i="9"/>
  <c r="Z58" i="4"/>
  <c r="AA58" i="4" s="1"/>
  <c r="Y57" i="4"/>
  <c r="AA57" i="4" s="1"/>
  <c r="Z43" i="4"/>
  <c r="Y43" i="4"/>
  <c r="Z35" i="4"/>
  <c r="Y35" i="4"/>
  <c r="Z27" i="4"/>
  <c r="Y27" i="4"/>
  <c r="Z19" i="4"/>
  <c r="Y19" i="4"/>
  <c r="Z11" i="4"/>
  <c r="Y11" i="4"/>
  <c r="G103" i="9"/>
  <c r="AE17" i="4"/>
  <c r="N137" i="9"/>
  <c r="Y45" i="4"/>
  <c r="Z45" i="4"/>
  <c r="Y41" i="4"/>
  <c r="Z41" i="4"/>
  <c r="Z37" i="4"/>
  <c r="Y37" i="4"/>
  <c r="Z33" i="4"/>
  <c r="Y33" i="4"/>
  <c r="Y29" i="4"/>
  <c r="Z29" i="4"/>
  <c r="Z25" i="4"/>
  <c r="Y25" i="4"/>
  <c r="Y21" i="4"/>
  <c r="Z21" i="4"/>
  <c r="Y17" i="4"/>
  <c r="Z17" i="4"/>
  <c r="Z60" i="4"/>
  <c r="Y60" i="4"/>
  <c r="Z56" i="4"/>
  <c r="Y56" i="4"/>
  <c r="Y52" i="4"/>
  <c r="Z52" i="4"/>
  <c r="Z48" i="4"/>
  <c r="Y48" i="4"/>
  <c r="Z44" i="4"/>
  <c r="Y44" i="4"/>
  <c r="Y40" i="4"/>
  <c r="Z40" i="4"/>
  <c r="Z36" i="4"/>
  <c r="Y36" i="4"/>
  <c r="Y32" i="4"/>
  <c r="Z32" i="4"/>
  <c r="Y28" i="4"/>
  <c r="Z28" i="4"/>
  <c r="Y24" i="4"/>
  <c r="Z24" i="4"/>
  <c r="Y20" i="4"/>
  <c r="Z20" i="4"/>
  <c r="Z16" i="4"/>
  <c r="Y16" i="4"/>
  <c r="Y12" i="4"/>
  <c r="Z12" i="4"/>
  <c r="G140" i="9"/>
  <c r="G136" i="9"/>
  <c r="G124" i="9"/>
  <c r="G120" i="9"/>
  <c r="G116" i="9"/>
  <c r="G108" i="9"/>
  <c r="G104" i="9"/>
  <c r="G96" i="9"/>
  <c r="AE18" i="4"/>
  <c r="AE14" i="4"/>
  <c r="G144" i="9"/>
  <c r="N134" i="9"/>
  <c r="G132" i="9"/>
  <c r="N123" i="9"/>
  <c r="G122" i="9"/>
  <c r="N119" i="9"/>
  <c r="N113" i="9"/>
  <c r="G112" i="9"/>
  <c r="N108" i="9"/>
  <c r="N107" i="9"/>
  <c r="N103" i="9"/>
  <c r="G100" i="9"/>
  <c r="V118" i="9" l="1"/>
  <c r="W118" i="9"/>
  <c r="W114" i="9"/>
  <c r="V114" i="9"/>
  <c r="X131" i="9"/>
  <c r="X129" i="9"/>
  <c r="X125" i="9"/>
  <c r="X112" i="9"/>
  <c r="X147" i="9"/>
  <c r="X133" i="9"/>
  <c r="X138" i="9"/>
  <c r="X128" i="9"/>
  <c r="X135" i="9"/>
  <c r="X143" i="9"/>
  <c r="X110" i="9"/>
  <c r="X123" i="9"/>
  <c r="V127" i="9"/>
  <c r="W144" i="9"/>
  <c r="V144" i="9"/>
  <c r="X148" i="9"/>
  <c r="X116" i="9"/>
  <c r="W148" i="9"/>
  <c r="V123" i="9"/>
  <c r="W123" i="9"/>
  <c r="W135" i="9"/>
  <c r="W119" i="9"/>
  <c r="V119" i="9"/>
  <c r="AA17" i="4"/>
  <c r="AA25" i="4"/>
  <c r="N97" i="9"/>
  <c r="AA14" i="4"/>
  <c r="N109" i="9"/>
  <c r="N115" i="9"/>
  <c r="AA59" i="4"/>
  <c r="AA33" i="4"/>
  <c r="AA31" i="4"/>
  <c r="AA11" i="4"/>
  <c r="AA27" i="4"/>
  <c r="AA43" i="4"/>
  <c r="N88" i="9"/>
  <c r="N96" i="9"/>
  <c r="AA16" i="4"/>
  <c r="AA56" i="4"/>
  <c r="N90" i="9"/>
  <c r="AA35" i="4"/>
  <c r="AA26" i="4"/>
  <c r="N124" i="9"/>
  <c r="AA12" i="4"/>
  <c r="AA28" i="4"/>
  <c r="N94" i="9"/>
  <c r="AA21" i="4"/>
  <c r="AA37" i="4"/>
  <c r="AA55" i="4"/>
  <c r="AA30" i="4"/>
  <c r="AA62" i="4"/>
  <c r="N92" i="9"/>
  <c r="AA23" i="4"/>
  <c r="AA39" i="4"/>
  <c r="N93" i="9"/>
  <c r="N118" i="9"/>
  <c r="N138" i="9"/>
  <c r="AA29" i="4"/>
  <c r="AA45" i="4"/>
  <c r="N127" i="9"/>
  <c r="N143" i="9"/>
  <c r="AA19" i="4"/>
  <c r="AA15" i="4"/>
  <c r="N121" i="9"/>
  <c r="AA18" i="4"/>
  <c r="AA34" i="4"/>
  <c r="AA42" i="4"/>
  <c r="N112" i="9"/>
  <c r="N125" i="9"/>
  <c r="AA24" i="4"/>
  <c r="AA32" i="4"/>
  <c r="AA40" i="4"/>
  <c r="AA48" i="4"/>
  <c r="N87" i="9"/>
  <c r="N104" i="9"/>
  <c r="N128" i="9"/>
  <c r="AA20" i="4"/>
  <c r="AA36" i="4"/>
  <c r="AA44" i="4"/>
  <c r="AA52" i="4"/>
  <c r="AA60" i="4"/>
  <c r="N122" i="9"/>
  <c r="AA41" i="4"/>
  <c r="N95" i="9"/>
  <c r="N111" i="9"/>
  <c r="N131" i="9"/>
  <c r="AA49" i="4"/>
  <c r="N101" i="9"/>
  <c r="N141" i="9"/>
  <c r="AA22" i="4"/>
  <c r="AA38" i="4"/>
  <c r="AA46" i="4"/>
  <c r="N100" i="9"/>
  <c r="N89" i="9"/>
  <c r="X118" i="9" l="1"/>
  <c r="X144" i="9"/>
  <c r="X114" i="9"/>
  <c r="X127" i="9"/>
  <c r="X119" i="9"/>
  <c r="W127" i="9"/>
  <c r="A15" i="11"/>
  <c r="B15" i="11"/>
  <c r="A16" i="11"/>
  <c r="B16" i="11"/>
  <c r="A17" i="11"/>
  <c r="B17" i="11"/>
  <c r="A18" i="11"/>
  <c r="B18" i="11"/>
  <c r="A19" i="11"/>
  <c r="B19" i="11"/>
  <c r="A20" i="11"/>
  <c r="B20" i="11"/>
  <c r="A21" i="11"/>
  <c r="B21" i="11"/>
  <c r="A22" i="11"/>
  <c r="B22" i="11"/>
  <c r="A23" i="11"/>
  <c r="B23" i="11"/>
  <c r="A24" i="11"/>
  <c r="B24" i="11"/>
  <c r="A25" i="11"/>
  <c r="B25" i="11"/>
  <c r="A26" i="11"/>
  <c r="B26" i="11"/>
  <c r="A27" i="11"/>
  <c r="B27" i="11"/>
  <c r="A28" i="11"/>
  <c r="B28" i="11"/>
  <c r="A29" i="11"/>
  <c r="B29" i="11"/>
  <c r="A30" i="11"/>
  <c r="B30" i="11"/>
  <c r="A31" i="11"/>
  <c r="B31" i="11"/>
  <c r="A32" i="11"/>
  <c r="B32" i="11"/>
  <c r="A33" i="11"/>
  <c r="B33" i="11"/>
  <c r="A34" i="11"/>
  <c r="B34" i="11"/>
  <c r="A35" i="11"/>
  <c r="B35" i="11"/>
  <c r="A36" i="11"/>
  <c r="B36" i="11"/>
  <c r="A37" i="11"/>
  <c r="B37" i="11"/>
  <c r="A38" i="11"/>
  <c r="B38" i="11"/>
  <c r="A39" i="11"/>
  <c r="B39" i="11"/>
  <c r="A40" i="11"/>
  <c r="B40" i="11"/>
  <c r="A41" i="11"/>
  <c r="B41" i="11"/>
  <c r="A42" i="11"/>
  <c r="B42" i="11"/>
  <c r="A43" i="11"/>
  <c r="B43" i="11"/>
  <c r="A44" i="11"/>
  <c r="B44" i="11"/>
  <c r="A45" i="11"/>
  <c r="B45" i="11"/>
  <c r="A46" i="11"/>
  <c r="B46" i="11"/>
  <c r="A47" i="11"/>
  <c r="B47" i="11"/>
  <c r="A48" i="11"/>
  <c r="B48" i="11"/>
  <c r="A49" i="11"/>
  <c r="B49" i="11"/>
  <c r="A50" i="11"/>
  <c r="B50" i="11"/>
  <c r="A51" i="11"/>
  <c r="B51" i="11"/>
  <c r="A52" i="11"/>
  <c r="B52" i="11"/>
  <c r="A53" i="11"/>
  <c r="B53" i="11"/>
  <c r="A54" i="11"/>
  <c r="B54" i="11"/>
  <c r="A55" i="11"/>
  <c r="B55" i="11"/>
  <c r="A56" i="11"/>
  <c r="B56" i="11"/>
  <c r="A57" i="11"/>
  <c r="B57" i="11"/>
  <c r="A58" i="11"/>
  <c r="B58" i="11"/>
  <c r="A59" i="11"/>
  <c r="B59" i="11"/>
  <c r="A60" i="11"/>
  <c r="B60" i="11"/>
  <c r="A61" i="11"/>
  <c r="B61" i="11"/>
  <c r="A62" i="11"/>
  <c r="B62" i="11"/>
  <c r="A63" i="11"/>
  <c r="B63" i="11"/>
  <c r="A64" i="11"/>
  <c r="B64" i="11"/>
  <c r="A65" i="11"/>
  <c r="B65" i="11"/>
  <c r="O151" i="9"/>
  <c r="O161" i="9"/>
  <c r="O167" i="9"/>
  <c r="A12" i="11"/>
  <c r="B12" i="11"/>
  <c r="D12" i="11"/>
  <c r="A13" i="11"/>
  <c r="B13" i="11"/>
  <c r="O152" i="9"/>
  <c r="O155" i="9"/>
  <c r="O156" i="9"/>
  <c r="O157" i="9"/>
  <c r="O160" i="9"/>
  <c r="O163" i="9"/>
  <c r="O164" i="9"/>
  <c r="O168" i="9"/>
  <c r="O171" i="9"/>
  <c r="O172" i="9"/>
  <c r="O173" i="9"/>
  <c r="O176" i="9"/>
  <c r="O177" i="9"/>
  <c r="O179" i="9"/>
  <c r="O180" i="9"/>
  <c r="O183" i="9"/>
  <c r="O177" i="4"/>
  <c r="AI12" i="11"/>
  <c r="AI13" i="11"/>
  <c r="AI20" i="11"/>
  <c r="AI21" i="11"/>
  <c r="AI22" i="11"/>
  <c r="AI23" i="11"/>
  <c r="AI24" i="11"/>
  <c r="AI25" i="11"/>
  <c r="AI26" i="11"/>
  <c r="AI27" i="11"/>
  <c r="AI28" i="11"/>
  <c r="AI29" i="11"/>
  <c r="AI30" i="11"/>
  <c r="AI31" i="11"/>
  <c r="AI32" i="11"/>
  <c r="AI33" i="11"/>
  <c r="AI34" i="11"/>
  <c r="AI35" i="11"/>
  <c r="AI36" i="11"/>
  <c r="AI37" i="11"/>
  <c r="AI38" i="11"/>
  <c r="AI39" i="11"/>
  <c r="AI40" i="11"/>
  <c r="AI41" i="11"/>
  <c r="AI42" i="11"/>
  <c r="AI43" i="11"/>
  <c r="AI44" i="11"/>
  <c r="AI45" i="11"/>
  <c r="AI46" i="11"/>
  <c r="AI47" i="11"/>
  <c r="AI48" i="11"/>
  <c r="AI49" i="11"/>
  <c r="AI50" i="11"/>
  <c r="AI51" i="11"/>
  <c r="AI52" i="11"/>
  <c r="AI53" i="11"/>
  <c r="AI54" i="11"/>
  <c r="AI55" i="11"/>
  <c r="AI56" i="11"/>
  <c r="AI57" i="11"/>
  <c r="AI58" i="11"/>
  <c r="AI59" i="11"/>
  <c r="AI60" i="11"/>
  <c r="AI61" i="11"/>
  <c r="AI62" i="11"/>
  <c r="AI63" i="11"/>
  <c r="AI64" i="11"/>
  <c r="AI65" i="11"/>
  <c r="AI11" i="11"/>
  <c r="A14" i="11"/>
  <c r="B14" i="11"/>
  <c r="B41" i="4"/>
  <c r="M47" i="9"/>
  <c r="B42" i="4"/>
  <c r="N48" i="9"/>
  <c r="B43" i="4"/>
  <c r="M49" i="9"/>
  <c r="B44" i="4"/>
  <c r="N50" i="9"/>
  <c r="B45" i="4"/>
  <c r="B46" i="4"/>
  <c r="N52" i="9"/>
  <c r="B47" i="4"/>
  <c r="B48" i="4"/>
  <c r="B49" i="4"/>
  <c r="B50" i="4"/>
  <c r="B51" i="4"/>
  <c r="M57" i="9"/>
  <c r="B52" i="4"/>
  <c r="B53" i="4"/>
  <c r="M59" i="9"/>
  <c r="B54" i="4"/>
  <c r="B55" i="4"/>
  <c r="B56" i="4"/>
  <c r="B57" i="4"/>
  <c r="M63" i="9"/>
  <c r="B58" i="4"/>
  <c r="B59" i="4"/>
  <c r="M65" i="9"/>
  <c r="B60" i="4"/>
  <c r="N66" i="9"/>
  <c r="B61" i="4"/>
  <c r="M67" i="9"/>
  <c r="B62" i="4"/>
  <c r="N68" i="9"/>
  <c r="N70" i="9"/>
  <c r="M71" i="9"/>
  <c r="N72" i="9"/>
  <c r="M75" i="9"/>
  <c r="N79" i="9"/>
  <c r="N80" i="9"/>
  <c r="N81" i="9"/>
  <c r="N83" i="9"/>
  <c r="A38" i="6"/>
  <c r="B38" i="6"/>
  <c r="S38" i="6" s="1"/>
  <c r="C38" i="6"/>
  <c r="F38" i="6" s="1"/>
  <c r="D38" i="6"/>
  <c r="E38" i="6"/>
  <c r="A39" i="6"/>
  <c r="B39" i="6"/>
  <c r="V39" i="6" s="1"/>
  <c r="C39" i="6"/>
  <c r="F39" i="6" s="1"/>
  <c r="D39" i="6"/>
  <c r="E39" i="6"/>
  <c r="A40" i="6"/>
  <c r="B40" i="6"/>
  <c r="C40" i="6"/>
  <c r="F40" i="6" s="1"/>
  <c r="D40" i="6"/>
  <c r="E40" i="6"/>
  <c r="A41" i="6"/>
  <c r="B41" i="6"/>
  <c r="V41" i="6" s="1"/>
  <c r="C41" i="6"/>
  <c r="F41" i="6" s="1"/>
  <c r="AD41" i="6" s="1"/>
  <c r="D41" i="6"/>
  <c r="E41" i="6"/>
  <c r="A42" i="6"/>
  <c r="B42" i="6"/>
  <c r="V42" i="6" s="1"/>
  <c r="C42" i="6"/>
  <c r="F42" i="6" s="1"/>
  <c r="D42" i="6"/>
  <c r="E42" i="6"/>
  <c r="A43" i="6"/>
  <c r="B43" i="6"/>
  <c r="V43" i="6" s="1"/>
  <c r="C43" i="6"/>
  <c r="F43" i="6" s="1"/>
  <c r="D43" i="6"/>
  <c r="E43" i="6"/>
  <c r="A44" i="6"/>
  <c r="B44" i="6"/>
  <c r="S44" i="6" s="1"/>
  <c r="C44" i="6"/>
  <c r="F44" i="6" s="1"/>
  <c r="D44" i="6"/>
  <c r="E44" i="6"/>
  <c r="A45" i="6"/>
  <c r="B45" i="6"/>
  <c r="S45" i="6" s="1"/>
  <c r="C45" i="6"/>
  <c r="F45" i="6" s="1"/>
  <c r="D45" i="6"/>
  <c r="E45" i="6"/>
  <c r="A46" i="6"/>
  <c r="B46" i="6"/>
  <c r="S46" i="6" s="1"/>
  <c r="C46" i="6"/>
  <c r="F46" i="6" s="1"/>
  <c r="D46" i="6"/>
  <c r="E46" i="6"/>
  <c r="A47" i="6"/>
  <c r="B47" i="6"/>
  <c r="S47" i="6" s="1"/>
  <c r="C47" i="6"/>
  <c r="F47" i="6" s="1"/>
  <c r="D47" i="6"/>
  <c r="E47" i="6"/>
  <c r="A48" i="6"/>
  <c r="B48" i="6"/>
  <c r="M48" i="6" s="1"/>
  <c r="C48" i="6"/>
  <c r="F48" i="6" s="1"/>
  <c r="D48" i="6"/>
  <c r="E48" i="6"/>
  <c r="A49" i="6"/>
  <c r="B49" i="6"/>
  <c r="S49" i="6" s="1"/>
  <c r="C49" i="6"/>
  <c r="F49" i="6" s="1"/>
  <c r="D49" i="6"/>
  <c r="E49" i="6"/>
  <c r="A50" i="6"/>
  <c r="B50" i="6"/>
  <c r="M50" i="6" s="1"/>
  <c r="C50" i="6"/>
  <c r="F50" i="6" s="1"/>
  <c r="D50" i="6"/>
  <c r="E50" i="6"/>
  <c r="A51" i="6"/>
  <c r="B51" i="6"/>
  <c r="S51" i="6" s="1"/>
  <c r="C51" i="6"/>
  <c r="F51" i="6" s="1"/>
  <c r="D51" i="6"/>
  <c r="E51" i="6"/>
  <c r="A52" i="6"/>
  <c r="B52" i="6"/>
  <c r="M52" i="6" s="1"/>
  <c r="C52" i="6"/>
  <c r="F52" i="6" s="1"/>
  <c r="D52" i="6"/>
  <c r="E52" i="6"/>
  <c r="A53" i="6"/>
  <c r="B53" i="6"/>
  <c r="S53" i="6" s="1"/>
  <c r="C53" i="6"/>
  <c r="F53" i="6" s="1"/>
  <c r="D53" i="6"/>
  <c r="E53" i="6"/>
  <c r="A54" i="6"/>
  <c r="B54" i="6"/>
  <c r="M54" i="6" s="1"/>
  <c r="C54" i="6"/>
  <c r="F54" i="6" s="1"/>
  <c r="D54" i="6"/>
  <c r="E54" i="6"/>
  <c r="A55" i="6"/>
  <c r="B55" i="6"/>
  <c r="M55" i="6" s="1"/>
  <c r="C55" i="6"/>
  <c r="F55" i="6" s="1"/>
  <c r="D55" i="6"/>
  <c r="E55" i="6"/>
  <c r="A56" i="6"/>
  <c r="B56" i="6"/>
  <c r="S56" i="6" s="1"/>
  <c r="C56" i="6"/>
  <c r="F56" i="6" s="1"/>
  <c r="D56" i="6"/>
  <c r="E56" i="6"/>
  <c r="A57" i="6"/>
  <c r="B57" i="6"/>
  <c r="V57" i="6" s="1"/>
  <c r="C57" i="6"/>
  <c r="F57" i="6" s="1"/>
  <c r="D57" i="6"/>
  <c r="E57" i="6"/>
  <c r="A58" i="6"/>
  <c r="B58" i="6"/>
  <c r="M58" i="6" s="1"/>
  <c r="C58" i="6"/>
  <c r="F58" i="6" s="1"/>
  <c r="D58" i="6"/>
  <c r="E58" i="6"/>
  <c r="A59" i="6"/>
  <c r="B59" i="6"/>
  <c r="V59" i="6" s="1"/>
  <c r="C59" i="6"/>
  <c r="F59" i="6" s="1"/>
  <c r="D59" i="6"/>
  <c r="E59" i="6"/>
  <c r="A60" i="6"/>
  <c r="B60" i="6"/>
  <c r="C60" i="6"/>
  <c r="F60" i="6" s="1"/>
  <c r="AD60" i="6" s="1"/>
  <c r="D60" i="6"/>
  <c r="E60" i="6"/>
  <c r="A61" i="6"/>
  <c r="B61" i="6"/>
  <c r="C61" i="6"/>
  <c r="F61" i="6" s="1"/>
  <c r="D61" i="6"/>
  <c r="E61" i="6"/>
  <c r="A62" i="6"/>
  <c r="B62" i="6"/>
  <c r="P62" i="6" s="1"/>
  <c r="C62" i="6"/>
  <c r="F62" i="6" s="1"/>
  <c r="L62" i="6" s="1"/>
  <c r="D62" i="6"/>
  <c r="E62" i="6"/>
  <c r="A63" i="6"/>
  <c r="B63" i="6"/>
  <c r="V63" i="6" s="1"/>
  <c r="C63" i="6"/>
  <c r="F63" i="6" s="1"/>
  <c r="I63" i="6" s="1"/>
  <c r="D63" i="6"/>
  <c r="E63" i="6"/>
  <c r="A64" i="6"/>
  <c r="B64" i="6"/>
  <c r="V64" i="6" s="1"/>
  <c r="C64" i="6"/>
  <c r="F64" i="6" s="1"/>
  <c r="D64" i="6"/>
  <c r="E64" i="6"/>
  <c r="A65" i="6"/>
  <c r="B65" i="6"/>
  <c r="M65" i="6" s="1"/>
  <c r="C65" i="6"/>
  <c r="F65" i="6" s="1"/>
  <c r="AF67" i="11" s="1"/>
  <c r="AG67" i="11" s="1"/>
  <c r="D65" i="6"/>
  <c r="E65" i="6"/>
  <c r="A66" i="6"/>
  <c r="B66" i="6"/>
  <c r="V66" i="6" s="1"/>
  <c r="C66" i="6"/>
  <c r="F66" i="6" s="1"/>
  <c r="AF68" i="11" s="1"/>
  <c r="AG68" i="11" s="1"/>
  <c r="AM68" i="11" s="1"/>
  <c r="D66" i="6"/>
  <c r="E66" i="6"/>
  <c r="A67" i="6"/>
  <c r="B67" i="6"/>
  <c r="V67" i="6" s="1"/>
  <c r="C67" i="6"/>
  <c r="F67" i="6" s="1"/>
  <c r="AF69" i="11" s="1"/>
  <c r="AG69" i="11" s="1"/>
  <c r="D67" i="6"/>
  <c r="E67" i="6"/>
  <c r="A68" i="6"/>
  <c r="B68" i="6"/>
  <c r="M68" i="6" s="1"/>
  <c r="C68" i="6"/>
  <c r="F68" i="6" s="1"/>
  <c r="AF70" i="11" s="1"/>
  <c r="AG70" i="11" s="1"/>
  <c r="D68" i="6"/>
  <c r="E68" i="6"/>
  <c r="A69" i="6"/>
  <c r="B69" i="6"/>
  <c r="P69" i="6" s="1"/>
  <c r="C69" i="6"/>
  <c r="F69" i="6" s="1"/>
  <c r="AF71" i="11" s="1"/>
  <c r="AG71" i="11" s="1"/>
  <c r="D69" i="6"/>
  <c r="E69" i="6"/>
  <c r="A70" i="6"/>
  <c r="B70" i="6"/>
  <c r="V70" i="6" s="1"/>
  <c r="C70" i="6"/>
  <c r="F70" i="6" s="1"/>
  <c r="AF72" i="11" s="1"/>
  <c r="AG72" i="11" s="1"/>
  <c r="D70" i="6"/>
  <c r="E70" i="6"/>
  <c r="A71" i="6"/>
  <c r="B71" i="6"/>
  <c r="V71" i="6" s="1"/>
  <c r="C71" i="6"/>
  <c r="F71" i="6" s="1"/>
  <c r="AF73" i="11" s="1"/>
  <c r="AG73" i="11" s="1"/>
  <c r="D71" i="6"/>
  <c r="E71" i="6"/>
  <c r="A72" i="6"/>
  <c r="B72" i="6"/>
  <c r="M72" i="6" s="1"/>
  <c r="C72" i="6"/>
  <c r="F72" i="6" s="1"/>
  <c r="AF74" i="11" s="1"/>
  <c r="AG74" i="11" s="1"/>
  <c r="D72" i="6"/>
  <c r="E72" i="6"/>
  <c r="A73" i="6"/>
  <c r="B73" i="6"/>
  <c r="P73" i="6" s="1"/>
  <c r="C73" i="6"/>
  <c r="F73" i="6" s="1"/>
  <c r="AF75" i="11" s="1"/>
  <c r="AG75" i="11" s="1"/>
  <c r="D73" i="6"/>
  <c r="E73" i="6"/>
  <c r="A74" i="6"/>
  <c r="B74" i="6"/>
  <c r="V74" i="6" s="1"/>
  <c r="C74" i="6"/>
  <c r="F74" i="6" s="1"/>
  <c r="AF76" i="11" s="1"/>
  <c r="AG76" i="11" s="1"/>
  <c r="D74" i="6"/>
  <c r="E74" i="6"/>
  <c r="A75" i="6"/>
  <c r="B75" i="6"/>
  <c r="V75" i="6" s="1"/>
  <c r="C75" i="6"/>
  <c r="F75" i="6" s="1"/>
  <c r="AF77" i="11" s="1"/>
  <c r="AG77" i="11" s="1"/>
  <c r="D75" i="6"/>
  <c r="E75" i="6"/>
  <c r="A76" i="6"/>
  <c r="B76" i="6"/>
  <c r="V76" i="6" s="1"/>
  <c r="C76" i="6"/>
  <c r="F76" i="6" s="1"/>
  <c r="AF78" i="11" s="1"/>
  <c r="AG78" i="11" s="1"/>
  <c r="D76" i="6"/>
  <c r="E76" i="6"/>
  <c r="A77" i="6"/>
  <c r="B77" i="6"/>
  <c r="P77" i="6" s="1"/>
  <c r="C77" i="6"/>
  <c r="F77" i="6" s="1"/>
  <c r="AF79" i="11" s="1"/>
  <c r="AG79" i="11" s="1"/>
  <c r="D77" i="6"/>
  <c r="E77" i="6"/>
  <c r="A78" i="6"/>
  <c r="B78" i="6"/>
  <c r="V78" i="6" s="1"/>
  <c r="C78" i="6"/>
  <c r="F78" i="6" s="1"/>
  <c r="AF80" i="11" s="1"/>
  <c r="AG80" i="11" s="1"/>
  <c r="D78" i="6"/>
  <c r="E78" i="6"/>
  <c r="A79" i="6"/>
  <c r="B79" i="6"/>
  <c r="V79" i="6" s="1"/>
  <c r="C79" i="6"/>
  <c r="F79" i="6" s="1"/>
  <c r="D79" i="6"/>
  <c r="E79" i="6"/>
  <c r="A80" i="6"/>
  <c r="B80" i="6"/>
  <c r="V80" i="6" s="1"/>
  <c r="C80" i="6"/>
  <c r="F80" i="6" s="1"/>
  <c r="AF82" i="11" s="1"/>
  <c r="AG82" i="11" s="1"/>
  <c r="D80" i="6"/>
  <c r="E80" i="6"/>
  <c r="A81" i="6"/>
  <c r="B81" i="6"/>
  <c r="P81" i="6" s="1"/>
  <c r="C81" i="6"/>
  <c r="F81" i="6" s="1"/>
  <c r="AF83" i="11" s="1"/>
  <c r="AG83" i="11" s="1"/>
  <c r="D81" i="6"/>
  <c r="E81" i="6"/>
  <c r="A82" i="6"/>
  <c r="B82" i="6"/>
  <c r="V82" i="6" s="1"/>
  <c r="C82" i="6"/>
  <c r="F82" i="6" s="1"/>
  <c r="AF84" i="11" s="1"/>
  <c r="AG84" i="11" s="1"/>
  <c r="D82" i="6"/>
  <c r="E82" i="6"/>
  <c r="A83" i="6"/>
  <c r="B83" i="6"/>
  <c r="V83" i="6" s="1"/>
  <c r="C83" i="6"/>
  <c r="F83" i="6" s="1"/>
  <c r="AF85" i="11" s="1"/>
  <c r="AG85" i="11" s="1"/>
  <c r="D83" i="6"/>
  <c r="E83" i="6"/>
  <c r="A84" i="6"/>
  <c r="B84" i="6"/>
  <c r="P84" i="6" s="1"/>
  <c r="C84" i="6"/>
  <c r="F84" i="6" s="1"/>
  <c r="AF86" i="11" s="1"/>
  <c r="AG86" i="11" s="1"/>
  <c r="D84" i="6"/>
  <c r="E84" i="6"/>
  <c r="A85" i="6"/>
  <c r="B85" i="6"/>
  <c r="C85" i="6"/>
  <c r="F85" i="6" s="1"/>
  <c r="AF87" i="11" s="1"/>
  <c r="AG87" i="11" s="1"/>
  <c r="D85" i="6"/>
  <c r="E85" i="6"/>
  <c r="A86" i="6"/>
  <c r="B86" i="6"/>
  <c r="P86" i="6" s="1"/>
  <c r="C86" i="6"/>
  <c r="F86" i="6" s="1"/>
  <c r="AF88" i="11" s="1"/>
  <c r="AG88" i="11" s="1"/>
  <c r="D86" i="6"/>
  <c r="E86" i="6"/>
  <c r="A87" i="6"/>
  <c r="B87" i="6"/>
  <c r="P87" i="6" s="1"/>
  <c r="C87" i="6"/>
  <c r="F87" i="6" s="1"/>
  <c r="D87" i="6"/>
  <c r="E87" i="6"/>
  <c r="A88" i="6"/>
  <c r="B88" i="6"/>
  <c r="P88" i="6" s="1"/>
  <c r="C88" i="6"/>
  <c r="F88" i="6" s="1"/>
  <c r="AF90" i="11" s="1"/>
  <c r="AG90" i="11" s="1"/>
  <c r="D88" i="6"/>
  <c r="E88" i="6"/>
  <c r="A89" i="6"/>
  <c r="B89" i="6"/>
  <c r="V89" i="6" s="1"/>
  <c r="C89" i="6"/>
  <c r="F89" i="6" s="1"/>
  <c r="D89" i="6"/>
  <c r="E89" i="6"/>
  <c r="A90" i="6"/>
  <c r="B90" i="6"/>
  <c r="M90" i="6" s="1"/>
  <c r="C90" i="6"/>
  <c r="F90" i="6" s="1"/>
  <c r="AF92" i="11" s="1"/>
  <c r="AG92" i="11" s="1"/>
  <c r="D90" i="6"/>
  <c r="E90" i="6"/>
  <c r="A91" i="6"/>
  <c r="B91" i="6"/>
  <c r="V91" i="6" s="1"/>
  <c r="C91" i="6"/>
  <c r="F91" i="6" s="1"/>
  <c r="AF93" i="11" s="1"/>
  <c r="AG93" i="11" s="1"/>
  <c r="D91" i="6"/>
  <c r="E91" i="6"/>
  <c r="A92" i="6"/>
  <c r="B92" i="6"/>
  <c r="P92" i="6" s="1"/>
  <c r="C92" i="6"/>
  <c r="F92" i="6" s="1"/>
  <c r="AF94" i="11" s="1"/>
  <c r="AG94" i="11" s="1"/>
  <c r="D92" i="6"/>
  <c r="E92" i="6"/>
  <c r="A93" i="6"/>
  <c r="B93" i="6"/>
  <c r="M93" i="6" s="1"/>
  <c r="C93" i="6"/>
  <c r="F93" i="6" s="1"/>
  <c r="AF95" i="11" s="1"/>
  <c r="AG95" i="11" s="1"/>
  <c r="D93" i="6"/>
  <c r="E93" i="6"/>
  <c r="A94" i="6"/>
  <c r="B94" i="6"/>
  <c r="M94" i="6" s="1"/>
  <c r="C94" i="6"/>
  <c r="F94" i="6" s="1"/>
  <c r="AF96" i="11" s="1"/>
  <c r="AG96" i="11" s="1"/>
  <c r="D94" i="6"/>
  <c r="E94" i="6"/>
  <c r="A95" i="6"/>
  <c r="B95" i="6"/>
  <c r="V95" i="6" s="1"/>
  <c r="C95" i="6"/>
  <c r="F95" i="6" s="1"/>
  <c r="AF97" i="11" s="1"/>
  <c r="AG97" i="11" s="1"/>
  <c r="D95" i="6"/>
  <c r="E95" i="6"/>
  <c r="A96" i="6"/>
  <c r="B96" i="6"/>
  <c r="P96" i="6" s="1"/>
  <c r="C96" i="6"/>
  <c r="F96" i="6" s="1"/>
  <c r="AF98" i="11" s="1"/>
  <c r="AG98" i="11" s="1"/>
  <c r="D96" i="6"/>
  <c r="E96" i="6"/>
  <c r="A97" i="6"/>
  <c r="B97" i="6"/>
  <c r="C97" i="6"/>
  <c r="F97" i="6" s="1"/>
  <c r="AF99" i="11" s="1"/>
  <c r="AG99" i="11" s="1"/>
  <c r="D97" i="6"/>
  <c r="E97" i="6"/>
  <c r="A98" i="6"/>
  <c r="B98" i="6"/>
  <c r="V98" i="6" s="1"/>
  <c r="C98" i="6"/>
  <c r="F98" i="6" s="1"/>
  <c r="AF100" i="11" s="1"/>
  <c r="AG100" i="11" s="1"/>
  <c r="D98" i="6"/>
  <c r="E98" i="6"/>
  <c r="A99" i="6"/>
  <c r="B99" i="6"/>
  <c r="M99" i="6" s="1"/>
  <c r="C99" i="6"/>
  <c r="F99" i="6" s="1"/>
  <c r="D99" i="6"/>
  <c r="E99" i="6"/>
  <c r="A100" i="6"/>
  <c r="B100" i="6"/>
  <c r="P100" i="6" s="1"/>
  <c r="C100" i="6"/>
  <c r="F100" i="6" s="1"/>
  <c r="AF102" i="11" s="1"/>
  <c r="AG102" i="11" s="1"/>
  <c r="D100" i="6"/>
  <c r="E100" i="6"/>
  <c r="A47" i="9"/>
  <c r="B47" i="9"/>
  <c r="J47" i="9"/>
  <c r="K47" i="9"/>
  <c r="A48" i="9"/>
  <c r="B48" i="9"/>
  <c r="J48" i="9"/>
  <c r="K48" i="9"/>
  <c r="M48" i="9"/>
  <c r="A49" i="9"/>
  <c r="B49" i="9"/>
  <c r="J49" i="9"/>
  <c r="K49" i="9"/>
  <c r="L49" i="9"/>
  <c r="N49" i="9"/>
  <c r="A50" i="9"/>
  <c r="B50" i="9"/>
  <c r="J50" i="9"/>
  <c r="K50" i="9"/>
  <c r="L50" i="9"/>
  <c r="M50" i="9"/>
  <c r="A51" i="9"/>
  <c r="B51" i="9"/>
  <c r="J51" i="9"/>
  <c r="K51" i="9"/>
  <c r="M51" i="9"/>
  <c r="A52" i="9"/>
  <c r="B52" i="9"/>
  <c r="J52" i="9"/>
  <c r="K52" i="9"/>
  <c r="M52" i="9"/>
  <c r="A53" i="9"/>
  <c r="B53" i="9"/>
  <c r="J53" i="9"/>
  <c r="K53" i="9"/>
  <c r="M53" i="9"/>
  <c r="A54" i="9"/>
  <c r="B54" i="9"/>
  <c r="J54" i="9"/>
  <c r="K54" i="9"/>
  <c r="M54" i="9"/>
  <c r="N54" i="9"/>
  <c r="A55" i="9"/>
  <c r="B55" i="9"/>
  <c r="J55" i="9"/>
  <c r="K55" i="9"/>
  <c r="M55" i="9"/>
  <c r="A56" i="9"/>
  <c r="B56" i="9"/>
  <c r="J56" i="9"/>
  <c r="K56" i="9"/>
  <c r="M56" i="9"/>
  <c r="N56" i="9"/>
  <c r="A57" i="9"/>
  <c r="B57" i="9"/>
  <c r="J57" i="9"/>
  <c r="K57" i="9"/>
  <c r="L57" i="9"/>
  <c r="A58" i="9"/>
  <c r="B58" i="9"/>
  <c r="J58" i="9"/>
  <c r="K58" i="9"/>
  <c r="L58" i="9"/>
  <c r="M58" i="9"/>
  <c r="N58" i="9"/>
  <c r="A59" i="9"/>
  <c r="B59" i="9"/>
  <c r="J59" i="9"/>
  <c r="K59" i="9"/>
  <c r="A60" i="9"/>
  <c r="B60" i="9"/>
  <c r="J60" i="9"/>
  <c r="K60" i="9"/>
  <c r="M60" i="9"/>
  <c r="A61" i="9"/>
  <c r="B61" i="9"/>
  <c r="J61" i="9"/>
  <c r="K61" i="9"/>
  <c r="M61" i="9"/>
  <c r="A62" i="9"/>
  <c r="B62" i="9"/>
  <c r="J62" i="9"/>
  <c r="K62" i="9"/>
  <c r="M62" i="9"/>
  <c r="A63" i="9"/>
  <c r="B63" i="9"/>
  <c r="J63" i="9"/>
  <c r="K63" i="9"/>
  <c r="A64" i="9"/>
  <c r="B64" i="9"/>
  <c r="J64" i="9"/>
  <c r="K64" i="9"/>
  <c r="M64" i="9"/>
  <c r="A65" i="9"/>
  <c r="B65" i="9"/>
  <c r="J65" i="9"/>
  <c r="K65" i="9"/>
  <c r="L65" i="9"/>
  <c r="A66" i="9"/>
  <c r="B66" i="9"/>
  <c r="J66" i="9"/>
  <c r="K66" i="9"/>
  <c r="L66" i="9"/>
  <c r="M66" i="9"/>
  <c r="A67" i="9"/>
  <c r="B67" i="9"/>
  <c r="J67" i="9"/>
  <c r="K67" i="9"/>
  <c r="A68" i="9"/>
  <c r="B68" i="9"/>
  <c r="J68" i="9"/>
  <c r="K68" i="9"/>
  <c r="M68" i="9"/>
  <c r="A69" i="9"/>
  <c r="B69" i="9"/>
  <c r="J69" i="9"/>
  <c r="K69" i="9"/>
  <c r="M69" i="9"/>
  <c r="A70" i="9"/>
  <c r="B70" i="9"/>
  <c r="J70" i="9"/>
  <c r="K70" i="9"/>
  <c r="M70" i="9"/>
  <c r="A71" i="9"/>
  <c r="B71" i="9"/>
  <c r="J71" i="9"/>
  <c r="K71" i="9"/>
  <c r="A72" i="9"/>
  <c r="B72" i="9"/>
  <c r="J72" i="9"/>
  <c r="K72" i="9"/>
  <c r="M72" i="9"/>
  <c r="A73" i="9"/>
  <c r="B73" i="9"/>
  <c r="J73" i="9"/>
  <c r="K73" i="9"/>
  <c r="L73" i="9"/>
  <c r="M73" i="9"/>
  <c r="A74" i="9"/>
  <c r="B74" i="9"/>
  <c r="C74" i="9"/>
  <c r="G74" i="9"/>
  <c r="J74" i="9"/>
  <c r="K74" i="9"/>
  <c r="M74" i="9"/>
  <c r="A75" i="9"/>
  <c r="B75" i="9"/>
  <c r="C75" i="9"/>
  <c r="G75" i="9"/>
  <c r="J75" i="9"/>
  <c r="K75" i="9"/>
  <c r="A76" i="9"/>
  <c r="B76" i="9"/>
  <c r="C76" i="9"/>
  <c r="G76" i="9"/>
  <c r="J76" i="9"/>
  <c r="K76" i="9"/>
  <c r="M76" i="9"/>
  <c r="N76" i="9"/>
  <c r="A77" i="9"/>
  <c r="B77" i="9"/>
  <c r="C77" i="9"/>
  <c r="J77" i="9"/>
  <c r="K77" i="9"/>
  <c r="M77" i="9"/>
  <c r="A78" i="9"/>
  <c r="B78" i="9"/>
  <c r="C78" i="9"/>
  <c r="G78" i="9"/>
  <c r="J78" i="9"/>
  <c r="K78" i="9"/>
  <c r="M78" i="9"/>
  <c r="A79" i="9"/>
  <c r="B79" i="9"/>
  <c r="C79" i="9"/>
  <c r="J79" i="9"/>
  <c r="K79" i="9"/>
  <c r="M79" i="9"/>
  <c r="A80" i="9"/>
  <c r="B80" i="9"/>
  <c r="C80" i="9"/>
  <c r="J80" i="9"/>
  <c r="K80" i="9"/>
  <c r="M80" i="9"/>
  <c r="A81" i="9"/>
  <c r="B81" i="9"/>
  <c r="C81" i="9"/>
  <c r="J81" i="9"/>
  <c r="K81" i="9"/>
  <c r="L81" i="9"/>
  <c r="M81" i="9"/>
  <c r="A82" i="9"/>
  <c r="B82" i="9"/>
  <c r="C82" i="9"/>
  <c r="J82" i="9"/>
  <c r="K82" i="9"/>
  <c r="M82" i="9"/>
  <c r="A83" i="9"/>
  <c r="B83" i="9"/>
  <c r="C83" i="9"/>
  <c r="J83" i="9"/>
  <c r="K83" i="9"/>
  <c r="M83" i="9"/>
  <c r="A84" i="9"/>
  <c r="B84" i="9"/>
  <c r="C84" i="9"/>
  <c r="J84" i="9"/>
  <c r="K84" i="9"/>
  <c r="M84" i="9"/>
  <c r="A85" i="9"/>
  <c r="B85" i="9"/>
  <c r="C85" i="9"/>
  <c r="J85" i="9"/>
  <c r="K85" i="9"/>
  <c r="M85" i="9"/>
  <c r="P85" i="9"/>
  <c r="S85" i="9"/>
  <c r="A86" i="9"/>
  <c r="B86" i="9"/>
  <c r="C86" i="9"/>
  <c r="J86" i="9"/>
  <c r="K86" i="9"/>
  <c r="M86" i="9"/>
  <c r="P86" i="9"/>
  <c r="S86" i="9"/>
  <c r="G39" i="4"/>
  <c r="AE39" i="4" s="1"/>
  <c r="I39" i="4"/>
  <c r="G40" i="4"/>
  <c r="AE40" i="4" s="1"/>
  <c r="I40" i="4"/>
  <c r="G41" i="4"/>
  <c r="AE41" i="4" s="1"/>
  <c r="I41" i="4"/>
  <c r="G42" i="4"/>
  <c r="AE42" i="4" s="1"/>
  <c r="G48" i="9" s="1"/>
  <c r="I42" i="4"/>
  <c r="G43" i="4"/>
  <c r="AE43" i="4" s="1"/>
  <c r="I43" i="4"/>
  <c r="G44" i="4"/>
  <c r="AE44" i="4" s="1"/>
  <c r="G50" i="9" s="1"/>
  <c r="I44" i="4"/>
  <c r="G45" i="4"/>
  <c r="AE45" i="4" s="1"/>
  <c r="I45" i="4"/>
  <c r="G46" i="4"/>
  <c r="AE46" i="4" s="1"/>
  <c r="G52" i="9" s="1"/>
  <c r="I46" i="4"/>
  <c r="G47" i="4"/>
  <c r="AE47" i="4" s="1"/>
  <c r="I47" i="4"/>
  <c r="G48" i="4"/>
  <c r="AE48" i="4" s="1"/>
  <c r="G54" i="9" s="1"/>
  <c r="I48" i="4"/>
  <c r="G49" i="4"/>
  <c r="AE49" i="4" s="1"/>
  <c r="I49" i="4"/>
  <c r="G50" i="4"/>
  <c r="AE50" i="4" s="1"/>
  <c r="G56" i="9" s="1"/>
  <c r="I50" i="4"/>
  <c r="G51" i="4"/>
  <c r="AE51" i="4" s="1"/>
  <c r="I51" i="4"/>
  <c r="G52" i="4"/>
  <c r="AE52" i="4" s="1"/>
  <c r="G58" i="9" s="1"/>
  <c r="I52" i="4"/>
  <c r="G53" i="4"/>
  <c r="AE53" i="4" s="1"/>
  <c r="I53" i="4"/>
  <c r="G54" i="4"/>
  <c r="AE54" i="4" s="1"/>
  <c r="I54" i="4"/>
  <c r="G55" i="4"/>
  <c r="AE55" i="4" s="1"/>
  <c r="I55" i="4"/>
  <c r="G56" i="4"/>
  <c r="AE56" i="4" s="1"/>
  <c r="I56" i="4"/>
  <c r="G57" i="4"/>
  <c r="AE57" i="4" s="1"/>
  <c r="I57" i="4"/>
  <c r="G58" i="4"/>
  <c r="AE58" i="4" s="1"/>
  <c r="I58" i="4"/>
  <c r="G59" i="4"/>
  <c r="AE59" i="4" s="1"/>
  <c r="I59" i="4"/>
  <c r="G60" i="4"/>
  <c r="AE60" i="4" s="1"/>
  <c r="G66" i="9" s="1"/>
  <c r="I60" i="4"/>
  <c r="G61" i="4"/>
  <c r="AE61" i="4" s="1"/>
  <c r="G67" i="9" s="1"/>
  <c r="I61" i="4"/>
  <c r="G62" i="4"/>
  <c r="AE62" i="4" s="1"/>
  <c r="G68" i="9" s="1"/>
  <c r="I62" i="4"/>
  <c r="G70" i="9"/>
  <c r="G72" i="9"/>
  <c r="B40" i="4"/>
  <c r="M47" i="4" l="1"/>
  <c r="Q47" i="4" s="1"/>
  <c r="R47" i="4" s="1"/>
  <c r="N47" i="4"/>
  <c r="T47" i="4" s="1"/>
  <c r="M61" i="4"/>
  <c r="Q61" i="4" s="1"/>
  <c r="R61" i="4" s="1"/>
  <c r="N61" i="4"/>
  <c r="T61" i="4" s="1"/>
  <c r="M59" i="4"/>
  <c r="Q59" i="4" s="1"/>
  <c r="R59" i="4" s="1"/>
  <c r="N59" i="4"/>
  <c r="T59" i="4" s="1"/>
  <c r="M56" i="4"/>
  <c r="Q56" i="4" s="1"/>
  <c r="R56" i="4" s="1"/>
  <c r="N56" i="4"/>
  <c r="T56" i="4" s="1"/>
  <c r="M53" i="4"/>
  <c r="Q53" i="4" s="1"/>
  <c r="R53" i="4" s="1"/>
  <c r="N53" i="4"/>
  <c r="T53" i="4" s="1"/>
  <c r="M50" i="4"/>
  <c r="Q50" i="4" s="1"/>
  <c r="R50" i="4" s="1"/>
  <c r="N50" i="4"/>
  <c r="T50" i="4" s="1"/>
  <c r="M44" i="4"/>
  <c r="Q44" i="4" s="1"/>
  <c r="R44" i="4" s="1"/>
  <c r="N44" i="4"/>
  <c r="T44" i="4" s="1"/>
  <c r="M42" i="4"/>
  <c r="Q42" i="4" s="1"/>
  <c r="R42" i="4" s="1"/>
  <c r="N42" i="4"/>
  <c r="T42" i="4" s="1"/>
  <c r="M57" i="4"/>
  <c r="Q57" i="4" s="1"/>
  <c r="R57" i="4" s="1"/>
  <c r="N57" i="4"/>
  <c r="T57" i="4" s="1"/>
  <c r="M58" i="4"/>
  <c r="Q58" i="4" s="1"/>
  <c r="R58" i="4" s="1"/>
  <c r="N58" i="4"/>
  <c r="T58" i="4" s="1"/>
  <c r="M55" i="4"/>
  <c r="Q55" i="4" s="1"/>
  <c r="R55" i="4" s="1"/>
  <c r="N55" i="4"/>
  <c r="T55" i="4" s="1"/>
  <c r="M52" i="4"/>
  <c r="Q52" i="4" s="1"/>
  <c r="R52" i="4" s="1"/>
  <c r="N52" i="4"/>
  <c r="T52" i="4" s="1"/>
  <c r="M49" i="4"/>
  <c r="Q49" i="4" s="1"/>
  <c r="R49" i="4" s="1"/>
  <c r="N49" i="4"/>
  <c r="T49" i="4" s="1"/>
  <c r="M46" i="4"/>
  <c r="Q46" i="4" s="1"/>
  <c r="R46" i="4" s="1"/>
  <c r="N46" i="4"/>
  <c r="T46" i="4" s="1"/>
  <c r="M51" i="4"/>
  <c r="Q51" i="4" s="1"/>
  <c r="R51" i="4" s="1"/>
  <c r="N51" i="4"/>
  <c r="T51" i="4" s="1"/>
  <c r="M40" i="4"/>
  <c r="Q40" i="4" s="1"/>
  <c r="R40" i="4" s="1"/>
  <c r="N40" i="4"/>
  <c r="T40" i="4" s="1"/>
  <c r="M62" i="4"/>
  <c r="Q62" i="4" s="1"/>
  <c r="R62" i="4" s="1"/>
  <c r="N62" i="4"/>
  <c r="T62" i="4" s="1"/>
  <c r="M60" i="4"/>
  <c r="Q60" i="4" s="1"/>
  <c r="R60" i="4" s="1"/>
  <c r="N60" i="4"/>
  <c r="T60" i="4" s="1"/>
  <c r="M54" i="4"/>
  <c r="Q54" i="4" s="1"/>
  <c r="R54" i="4" s="1"/>
  <c r="N54" i="4"/>
  <c r="T54" i="4" s="1"/>
  <c r="M48" i="4"/>
  <c r="Q48" i="4" s="1"/>
  <c r="R48" i="4" s="1"/>
  <c r="N48" i="4"/>
  <c r="T48" i="4" s="1"/>
  <c r="M45" i="4"/>
  <c r="Q45" i="4" s="1"/>
  <c r="R45" i="4" s="1"/>
  <c r="N45" i="4"/>
  <c r="T45" i="4" s="1"/>
  <c r="M43" i="4"/>
  <c r="Q43" i="4" s="1"/>
  <c r="R43" i="4" s="1"/>
  <c r="N43" i="4"/>
  <c r="T43" i="4" s="1"/>
  <c r="M41" i="4"/>
  <c r="Q41" i="4" s="1"/>
  <c r="R41" i="4" s="1"/>
  <c r="N41" i="4"/>
  <c r="T41" i="4" s="1"/>
  <c r="AM92" i="11"/>
  <c r="T98" i="9" s="1"/>
  <c r="AF91" i="11"/>
  <c r="AG91" i="11" s="1"/>
  <c r="F62" i="11"/>
  <c r="L62" i="11"/>
  <c r="O61" i="4" s="1"/>
  <c r="Y62" i="11"/>
  <c r="Z62" i="11" s="1"/>
  <c r="AA62" i="11"/>
  <c r="AB62" i="11" s="1"/>
  <c r="AE62" i="11"/>
  <c r="AF62" i="11" s="1"/>
  <c r="AC62" i="11"/>
  <c r="F58" i="11"/>
  <c r="I58" i="11" s="1"/>
  <c r="J58" i="11" s="1"/>
  <c r="K58" i="11" s="1"/>
  <c r="M58" i="11" s="1"/>
  <c r="N58" i="11" s="1"/>
  <c r="L58" i="11"/>
  <c r="Y58" i="11"/>
  <c r="Z58" i="11" s="1"/>
  <c r="AA58" i="11"/>
  <c r="AB58" i="11" s="1"/>
  <c r="AC58" i="11"/>
  <c r="AE58" i="11"/>
  <c r="AF58" i="11" s="1"/>
  <c r="F54" i="11"/>
  <c r="I54" i="11" s="1"/>
  <c r="J54" i="11" s="1"/>
  <c r="K54" i="11" s="1"/>
  <c r="M54" i="11" s="1"/>
  <c r="N54" i="11" s="1"/>
  <c r="L54" i="11"/>
  <c r="O53" i="4" s="1"/>
  <c r="P53" i="4" s="1"/>
  <c r="Y54" i="11"/>
  <c r="Z54" i="11" s="1"/>
  <c r="AA54" i="11"/>
  <c r="AB54" i="11" s="1"/>
  <c r="AC54" i="11"/>
  <c r="AE54" i="11"/>
  <c r="AF54" i="11" s="1"/>
  <c r="F50" i="11"/>
  <c r="L50" i="11"/>
  <c r="Y50" i="11"/>
  <c r="Z50" i="11" s="1"/>
  <c r="AA50" i="11"/>
  <c r="AB50" i="11" s="1"/>
  <c r="AC50" i="11"/>
  <c r="AE50" i="11"/>
  <c r="AF50" i="11" s="1"/>
  <c r="F46" i="11"/>
  <c r="L46" i="11"/>
  <c r="O45" i="4" s="1"/>
  <c r="Y46" i="11"/>
  <c r="Z46" i="11" s="1"/>
  <c r="AA46" i="11"/>
  <c r="AB46" i="11" s="1"/>
  <c r="AE46" i="11"/>
  <c r="AF46" i="11" s="1"/>
  <c r="AC46" i="11"/>
  <c r="F44" i="11"/>
  <c r="I44" i="11"/>
  <c r="J44" i="11" s="1"/>
  <c r="K44" i="11" s="1"/>
  <c r="M44" i="11" s="1"/>
  <c r="N44" i="11" s="1"/>
  <c r="L44" i="11"/>
  <c r="O43" i="4" s="1"/>
  <c r="Y44" i="11"/>
  <c r="Z44" i="11" s="1"/>
  <c r="AA44" i="11"/>
  <c r="AB44" i="11" s="1"/>
  <c r="AC44" i="11"/>
  <c r="AE44" i="11"/>
  <c r="AF44" i="11" s="1"/>
  <c r="L40" i="11"/>
  <c r="Y40" i="11"/>
  <c r="Z40" i="11" s="1"/>
  <c r="AA40" i="11"/>
  <c r="AB40" i="11" s="1"/>
  <c r="AC40" i="11"/>
  <c r="AE40" i="11"/>
  <c r="AF40" i="11" s="1"/>
  <c r="F40" i="11"/>
  <c r="G40" i="11" s="1"/>
  <c r="F34" i="11"/>
  <c r="L34" i="11"/>
  <c r="Y34" i="11"/>
  <c r="Z34" i="11" s="1"/>
  <c r="AC34" i="11"/>
  <c r="AA34" i="11"/>
  <c r="AB34" i="11" s="1"/>
  <c r="AE34" i="11"/>
  <c r="F30" i="11"/>
  <c r="L30" i="11"/>
  <c r="Y30" i="11"/>
  <c r="Z30" i="11" s="1"/>
  <c r="AC30" i="11"/>
  <c r="AA30" i="11"/>
  <c r="AB30" i="11" s="1"/>
  <c r="AE30" i="11"/>
  <c r="F26" i="11"/>
  <c r="I26" i="11" s="1"/>
  <c r="J26" i="11" s="1"/>
  <c r="K26" i="11" s="1"/>
  <c r="M26" i="11" s="1"/>
  <c r="N26" i="11" s="1"/>
  <c r="L26" i="11"/>
  <c r="Y26" i="11"/>
  <c r="Z26" i="11" s="1"/>
  <c r="AC26" i="11"/>
  <c r="AA26" i="11"/>
  <c r="AB26" i="11" s="1"/>
  <c r="AE26" i="11"/>
  <c r="L24" i="11"/>
  <c r="Y24" i="11"/>
  <c r="Z24" i="11" s="1"/>
  <c r="AA24" i="11"/>
  <c r="AB24" i="11" s="1"/>
  <c r="AC24" i="11"/>
  <c r="AE24" i="11"/>
  <c r="F24" i="11"/>
  <c r="G24" i="11" s="1"/>
  <c r="F22" i="11"/>
  <c r="I22" i="11" s="1"/>
  <c r="J22" i="11" s="1"/>
  <c r="K22" i="11" s="1"/>
  <c r="M22" i="11" s="1"/>
  <c r="N22" i="11" s="1"/>
  <c r="L22" i="11"/>
  <c r="Y22" i="11"/>
  <c r="Z22" i="11" s="1"/>
  <c r="AC22" i="11"/>
  <c r="AA22" i="11"/>
  <c r="AB22" i="11" s="1"/>
  <c r="AE22" i="11"/>
  <c r="F20" i="11"/>
  <c r="I20" i="11"/>
  <c r="J20" i="11" s="1"/>
  <c r="K20" i="11" s="1"/>
  <c r="M20" i="11" s="1"/>
  <c r="N20" i="11" s="1"/>
  <c r="L20" i="11"/>
  <c r="Y20" i="11"/>
  <c r="Z20" i="11" s="1"/>
  <c r="AA20" i="11"/>
  <c r="AB20" i="11" s="1"/>
  <c r="AC20" i="11"/>
  <c r="AE20" i="11"/>
  <c r="F18" i="11"/>
  <c r="I18" i="11" s="1"/>
  <c r="J18" i="11" s="1"/>
  <c r="K18" i="11" s="1"/>
  <c r="M18" i="11" s="1"/>
  <c r="N18" i="11" s="1"/>
  <c r="L18" i="11"/>
  <c r="Y18" i="11"/>
  <c r="Z18" i="11" s="1"/>
  <c r="AC18" i="11"/>
  <c r="AA18" i="11"/>
  <c r="AB18" i="11" s="1"/>
  <c r="AE18" i="11"/>
  <c r="AN68" i="11"/>
  <c r="L12" i="11"/>
  <c r="I12" i="11"/>
  <c r="J12" i="11" s="1"/>
  <c r="K12" i="11" s="1"/>
  <c r="M12" i="11" s="1"/>
  <c r="N12" i="11" s="1"/>
  <c r="Y12" i="11"/>
  <c r="Z12" i="11" s="1"/>
  <c r="AA12" i="11"/>
  <c r="AB12" i="11" s="1"/>
  <c r="AC12" i="11"/>
  <c r="AE12" i="11"/>
  <c r="F12" i="11"/>
  <c r="O12" i="11"/>
  <c r="P12" i="11" s="1"/>
  <c r="X12" i="11"/>
  <c r="L64" i="11"/>
  <c r="O63" i="4" s="1"/>
  <c r="Y64" i="11"/>
  <c r="Z64" i="11" s="1"/>
  <c r="AA64" i="11"/>
  <c r="AB64" i="11" s="1"/>
  <c r="AC64" i="11"/>
  <c r="AE64" i="11"/>
  <c r="AF64" i="11" s="1"/>
  <c r="F64" i="11"/>
  <c r="F60" i="11"/>
  <c r="I60" i="11"/>
  <c r="J60" i="11" s="1"/>
  <c r="K60" i="11" s="1"/>
  <c r="M60" i="11" s="1"/>
  <c r="N60" i="11" s="1"/>
  <c r="L60" i="11"/>
  <c r="O59" i="4" s="1"/>
  <c r="Y60" i="11"/>
  <c r="Z60" i="11" s="1"/>
  <c r="AA60" i="11"/>
  <c r="AB60" i="11" s="1"/>
  <c r="AC60" i="11"/>
  <c r="AE60" i="11"/>
  <c r="AF60" i="11" s="1"/>
  <c r="L56" i="11"/>
  <c r="O55" i="4" s="1"/>
  <c r="Y56" i="11"/>
  <c r="Z56" i="11" s="1"/>
  <c r="AA56" i="11"/>
  <c r="AB56" i="11" s="1"/>
  <c r="AC56" i="11"/>
  <c r="AE56" i="11"/>
  <c r="AF56" i="11" s="1"/>
  <c r="F56" i="11"/>
  <c r="G56" i="11" s="1"/>
  <c r="F52" i="11"/>
  <c r="I52" i="11"/>
  <c r="J52" i="11" s="1"/>
  <c r="K52" i="11" s="1"/>
  <c r="M52" i="11" s="1"/>
  <c r="N52" i="11" s="1"/>
  <c r="L52" i="11"/>
  <c r="Y52" i="11"/>
  <c r="Z52" i="11" s="1"/>
  <c r="AA52" i="11"/>
  <c r="AB52" i="11" s="1"/>
  <c r="AC52" i="11"/>
  <c r="AE52" i="11"/>
  <c r="AF52" i="11" s="1"/>
  <c r="L48" i="11"/>
  <c r="Y48" i="11"/>
  <c r="Z48" i="11" s="1"/>
  <c r="AA48" i="11"/>
  <c r="AB48" i="11" s="1"/>
  <c r="AC48" i="11"/>
  <c r="AE48" i="11"/>
  <c r="AF48" i="11" s="1"/>
  <c r="F48" i="11"/>
  <c r="F42" i="11"/>
  <c r="L42" i="11"/>
  <c r="O41" i="4" s="1"/>
  <c r="Y42" i="11"/>
  <c r="Z42" i="11" s="1"/>
  <c r="AA42" i="11"/>
  <c r="AB42" i="11" s="1"/>
  <c r="AC42" i="11"/>
  <c r="AE42" i="11"/>
  <c r="AF42" i="11" s="1"/>
  <c r="F38" i="11"/>
  <c r="I38" i="11" s="1"/>
  <c r="J38" i="11" s="1"/>
  <c r="K38" i="11" s="1"/>
  <c r="M38" i="11" s="1"/>
  <c r="N38" i="11" s="1"/>
  <c r="L38" i="11"/>
  <c r="Y38" i="11"/>
  <c r="Z38" i="11" s="1"/>
  <c r="AA38" i="11"/>
  <c r="AB38" i="11" s="1"/>
  <c r="AC38" i="11"/>
  <c r="AE38" i="11"/>
  <c r="F36" i="11"/>
  <c r="I36" i="11"/>
  <c r="J36" i="11" s="1"/>
  <c r="K36" i="11" s="1"/>
  <c r="M36" i="11" s="1"/>
  <c r="N36" i="11" s="1"/>
  <c r="L36" i="11"/>
  <c r="Y36" i="11"/>
  <c r="Z36" i="11" s="1"/>
  <c r="AA36" i="11"/>
  <c r="AB36" i="11" s="1"/>
  <c r="AC36" i="11"/>
  <c r="AE36" i="11"/>
  <c r="L32" i="11"/>
  <c r="Y32" i="11"/>
  <c r="Z32" i="11" s="1"/>
  <c r="AA32" i="11"/>
  <c r="AB32" i="11" s="1"/>
  <c r="AC32" i="11"/>
  <c r="AE32" i="11"/>
  <c r="F32" i="11"/>
  <c r="F28" i="11"/>
  <c r="I28" i="11"/>
  <c r="J28" i="11" s="1"/>
  <c r="K28" i="11" s="1"/>
  <c r="M28" i="11" s="1"/>
  <c r="N28" i="11" s="1"/>
  <c r="L28" i="11"/>
  <c r="Y28" i="11"/>
  <c r="Z28" i="11" s="1"/>
  <c r="AA28" i="11"/>
  <c r="AB28" i="11" s="1"/>
  <c r="AC28" i="11"/>
  <c r="AE28" i="11"/>
  <c r="L16" i="11"/>
  <c r="Y16" i="11"/>
  <c r="Z16" i="11" s="1"/>
  <c r="AA16" i="11"/>
  <c r="AB16" i="11" s="1"/>
  <c r="AC16" i="11"/>
  <c r="AE16" i="11"/>
  <c r="F16" i="11"/>
  <c r="AM102" i="11"/>
  <c r="AN102" i="11" s="1"/>
  <c r="U108" i="9" s="1"/>
  <c r="AF101" i="11"/>
  <c r="AG101" i="11" s="1"/>
  <c r="AM101" i="11" s="1"/>
  <c r="AM90" i="11"/>
  <c r="AN90" i="11" s="1"/>
  <c r="U96" i="9" s="1"/>
  <c r="AF89" i="11"/>
  <c r="AG89" i="11" s="1"/>
  <c r="AM89" i="11" s="1"/>
  <c r="AM82" i="11"/>
  <c r="AF81" i="11"/>
  <c r="AG81" i="11" s="1"/>
  <c r="AM81" i="11" s="1"/>
  <c r="F14" i="11"/>
  <c r="L14" i="11"/>
  <c r="Y14" i="11"/>
  <c r="Z14" i="11" s="1"/>
  <c r="AC14" i="11"/>
  <c r="AA14" i="11"/>
  <c r="AB14" i="11" s="1"/>
  <c r="AE14" i="11"/>
  <c r="I13" i="11"/>
  <c r="J13" i="11" s="1"/>
  <c r="K13" i="11" s="1"/>
  <c r="M13" i="11" s="1"/>
  <c r="N13" i="11" s="1"/>
  <c r="L13" i="11"/>
  <c r="Y13" i="11"/>
  <c r="Z13" i="11" s="1"/>
  <c r="AA13" i="11"/>
  <c r="AB13" i="11" s="1"/>
  <c r="AC13" i="11"/>
  <c r="AE13" i="11"/>
  <c r="F13" i="11"/>
  <c r="I65" i="11"/>
  <c r="J65" i="11" s="1"/>
  <c r="K65" i="11" s="1"/>
  <c r="M65" i="11" s="1"/>
  <c r="N65" i="11" s="1"/>
  <c r="L65" i="11"/>
  <c r="AA65" i="11"/>
  <c r="AB65" i="11" s="1"/>
  <c r="Y65" i="11"/>
  <c r="Z65" i="11" s="1"/>
  <c r="AC65" i="11"/>
  <c r="AE65" i="11"/>
  <c r="AF65" i="11" s="1"/>
  <c r="F65" i="11"/>
  <c r="G65" i="11" s="1"/>
  <c r="I63" i="11"/>
  <c r="J63" i="11" s="1"/>
  <c r="K63" i="11" s="1"/>
  <c r="M63" i="11" s="1"/>
  <c r="N63" i="11" s="1"/>
  <c r="F63" i="11"/>
  <c r="G63" i="11" s="1"/>
  <c r="L63" i="11"/>
  <c r="Y63" i="11"/>
  <c r="Z63" i="11" s="1"/>
  <c r="AA63" i="11"/>
  <c r="AB63" i="11" s="1"/>
  <c r="AC63" i="11"/>
  <c r="AE63" i="11"/>
  <c r="AF63" i="11" s="1"/>
  <c r="I61" i="11"/>
  <c r="J61" i="11" s="1"/>
  <c r="K61" i="11" s="1"/>
  <c r="M61" i="11" s="1"/>
  <c r="N61" i="11" s="1"/>
  <c r="L61" i="11"/>
  <c r="O60" i="4" s="1"/>
  <c r="Y61" i="11"/>
  <c r="Z61" i="11" s="1"/>
  <c r="AA61" i="11"/>
  <c r="AB61" i="11" s="1"/>
  <c r="AE61" i="11"/>
  <c r="AF61" i="11" s="1"/>
  <c r="AC61" i="11"/>
  <c r="F61" i="11"/>
  <c r="F59" i="11"/>
  <c r="L59" i="11"/>
  <c r="O58" i="4" s="1"/>
  <c r="I59" i="11"/>
  <c r="J59" i="11" s="1"/>
  <c r="K59" i="11" s="1"/>
  <c r="M59" i="11" s="1"/>
  <c r="N59" i="11" s="1"/>
  <c r="Y59" i="11"/>
  <c r="Z59" i="11" s="1"/>
  <c r="AA59" i="11"/>
  <c r="AB59" i="11" s="1"/>
  <c r="AC59" i="11"/>
  <c r="AE59" i="11"/>
  <c r="AF59" i="11" s="1"/>
  <c r="I57" i="11"/>
  <c r="J57" i="11" s="1"/>
  <c r="K57" i="11" s="1"/>
  <c r="M57" i="11" s="1"/>
  <c r="N57" i="11" s="1"/>
  <c r="L57" i="11"/>
  <c r="O56" i="4" s="1"/>
  <c r="AA57" i="11"/>
  <c r="AB57" i="11" s="1"/>
  <c r="Y57" i="11"/>
  <c r="Z57" i="11" s="1"/>
  <c r="AE57" i="11"/>
  <c r="AF57" i="11" s="1"/>
  <c r="AC57" i="11"/>
  <c r="F57" i="11"/>
  <c r="G57" i="11" s="1"/>
  <c r="I55" i="11"/>
  <c r="J55" i="11" s="1"/>
  <c r="K55" i="11" s="1"/>
  <c r="M55" i="11" s="1"/>
  <c r="N55" i="11" s="1"/>
  <c r="F55" i="11"/>
  <c r="L55" i="11"/>
  <c r="O54" i="4" s="1"/>
  <c r="Y55" i="11"/>
  <c r="Z55" i="11" s="1"/>
  <c r="AA55" i="11"/>
  <c r="AB55" i="11" s="1"/>
  <c r="AC55" i="11"/>
  <c r="AE55" i="11"/>
  <c r="AF55" i="11" s="1"/>
  <c r="I53" i="11"/>
  <c r="J53" i="11" s="1"/>
  <c r="K53" i="11" s="1"/>
  <c r="M53" i="11" s="1"/>
  <c r="N53" i="11" s="1"/>
  <c r="L53" i="11"/>
  <c r="O52" i="4" s="1"/>
  <c r="Y53" i="11"/>
  <c r="Z53" i="11" s="1"/>
  <c r="AA53" i="11"/>
  <c r="AB53" i="11" s="1"/>
  <c r="AC53" i="11"/>
  <c r="AE53" i="11"/>
  <c r="AF53" i="11" s="1"/>
  <c r="F53" i="11"/>
  <c r="G53" i="11" s="1"/>
  <c r="F51" i="11"/>
  <c r="I51" i="11"/>
  <c r="J51" i="11" s="1"/>
  <c r="K51" i="11" s="1"/>
  <c r="M51" i="11" s="1"/>
  <c r="N51" i="11" s="1"/>
  <c r="L51" i="11"/>
  <c r="O50" i="4" s="1"/>
  <c r="Y51" i="11"/>
  <c r="Z51" i="11" s="1"/>
  <c r="AA51" i="11"/>
  <c r="AB51" i="11" s="1"/>
  <c r="AC51" i="11"/>
  <c r="AE51" i="11"/>
  <c r="AF51" i="11" s="1"/>
  <c r="I49" i="11"/>
  <c r="J49" i="11" s="1"/>
  <c r="K49" i="11" s="1"/>
  <c r="M49" i="11" s="1"/>
  <c r="N49" i="11" s="1"/>
  <c r="L49" i="11"/>
  <c r="AA49" i="11"/>
  <c r="AB49" i="11" s="1"/>
  <c r="Y49" i="11"/>
  <c r="Z49" i="11" s="1"/>
  <c r="AC49" i="11"/>
  <c r="AE49" i="11"/>
  <c r="AF49" i="11" s="1"/>
  <c r="F49" i="11"/>
  <c r="G49" i="11" s="1"/>
  <c r="F47" i="11"/>
  <c r="G47" i="11" s="1"/>
  <c r="I47" i="11"/>
  <c r="J47" i="11" s="1"/>
  <c r="K47" i="11" s="1"/>
  <c r="M47" i="11" s="1"/>
  <c r="N47" i="11" s="1"/>
  <c r="L47" i="11"/>
  <c r="O46" i="4" s="1"/>
  <c r="Y47" i="11"/>
  <c r="Z47" i="11" s="1"/>
  <c r="AA47" i="11"/>
  <c r="AB47" i="11" s="1"/>
  <c r="AC47" i="11"/>
  <c r="AE47" i="11"/>
  <c r="AF47" i="11" s="1"/>
  <c r="I45" i="11"/>
  <c r="J45" i="11" s="1"/>
  <c r="K45" i="11" s="1"/>
  <c r="M45" i="11" s="1"/>
  <c r="N45" i="11" s="1"/>
  <c r="L45" i="11"/>
  <c r="O44" i="4" s="1"/>
  <c r="Y45" i="11"/>
  <c r="Z45" i="11" s="1"/>
  <c r="AA45" i="11"/>
  <c r="AB45" i="11" s="1"/>
  <c r="AE45" i="11"/>
  <c r="AF45" i="11" s="1"/>
  <c r="AC45" i="11"/>
  <c r="F45" i="11"/>
  <c r="F43" i="11"/>
  <c r="I43" i="11"/>
  <c r="J43" i="11" s="1"/>
  <c r="K43" i="11" s="1"/>
  <c r="M43" i="11" s="1"/>
  <c r="N43" i="11" s="1"/>
  <c r="L43" i="11"/>
  <c r="O42" i="4" s="1"/>
  <c r="Y43" i="11"/>
  <c r="Z43" i="11" s="1"/>
  <c r="AA43" i="11"/>
  <c r="AB43" i="11" s="1"/>
  <c r="AC43" i="11"/>
  <c r="AE43" i="11"/>
  <c r="AF43" i="11" s="1"/>
  <c r="I41" i="11"/>
  <c r="J41" i="11" s="1"/>
  <c r="K41" i="11" s="1"/>
  <c r="M41" i="11" s="1"/>
  <c r="N41" i="11" s="1"/>
  <c r="L41" i="11"/>
  <c r="AA41" i="11"/>
  <c r="AB41" i="11" s="1"/>
  <c r="Y41" i="11"/>
  <c r="Z41" i="11" s="1"/>
  <c r="AE41" i="11"/>
  <c r="AF41" i="11" s="1"/>
  <c r="AC41" i="11"/>
  <c r="F41" i="11"/>
  <c r="G41" i="11" s="1"/>
  <c r="F39" i="11"/>
  <c r="I39" i="11"/>
  <c r="J39" i="11" s="1"/>
  <c r="K39" i="11" s="1"/>
  <c r="M39" i="11" s="1"/>
  <c r="N39" i="11" s="1"/>
  <c r="L39" i="11"/>
  <c r="Y39" i="11"/>
  <c r="Z39" i="11" s="1"/>
  <c r="AA39" i="11"/>
  <c r="AB39" i="11" s="1"/>
  <c r="AC39" i="11"/>
  <c r="AE39" i="11"/>
  <c r="I37" i="11"/>
  <c r="J37" i="11" s="1"/>
  <c r="K37" i="11" s="1"/>
  <c r="M37" i="11" s="1"/>
  <c r="N37" i="11" s="1"/>
  <c r="L37" i="11"/>
  <c r="Y37" i="11"/>
  <c r="Z37" i="11" s="1"/>
  <c r="AA37" i="11"/>
  <c r="AB37" i="11" s="1"/>
  <c r="AC37" i="11"/>
  <c r="AE37" i="11"/>
  <c r="F37" i="11"/>
  <c r="G37" i="11" s="1"/>
  <c r="F35" i="11"/>
  <c r="I35" i="11" s="1"/>
  <c r="J35" i="11" s="1"/>
  <c r="K35" i="11" s="1"/>
  <c r="M35" i="11" s="1"/>
  <c r="N35" i="11" s="1"/>
  <c r="L35" i="11"/>
  <c r="Y35" i="11"/>
  <c r="Z35" i="11" s="1"/>
  <c r="AA35" i="11"/>
  <c r="AB35" i="11" s="1"/>
  <c r="AC35" i="11"/>
  <c r="AE35" i="11"/>
  <c r="I33" i="11"/>
  <c r="J33" i="11" s="1"/>
  <c r="K33" i="11" s="1"/>
  <c r="M33" i="11" s="1"/>
  <c r="N33" i="11" s="1"/>
  <c r="L33" i="11"/>
  <c r="AA33" i="11"/>
  <c r="AB33" i="11" s="1"/>
  <c r="Y33" i="11"/>
  <c r="Z33" i="11" s="1"/>
  <c r="AE33" i="11"/>
  <c r="AC33" i="11"/>
  <c r="F33" i="11"/>
  <c r="G33" i="11" s="1"/>
  <c r="F31" i="11"/>
  <c r="G31" i="11" s="1"/>
  <c r="I31" i="11"/>
  <c r="J31" i="11" s="1"/>
  <c r="K31" i="11" s="1"/>
  <c r="M31" i="11" s="1"/>
  <c r="N31" i="11" s="1"/>
  <c r="L31" i="11"/>
  <c r="Y31" i="11"/>
  <c r="Z31" i="11" s="1"/>
  <c r="AA31" i="11"/>
  <c r="AB31" i="11" s="1"/>
  <c r="AC31" i="11"/>
  <c r="AE31" i="11"/>
  <c r="I29" i="11"/>
  <c r="J29" i="11" s="1"/>
  <c r="K29" i="11" s="1"/>
  <c r="M29" i="11" s="1"/>
  <c r="N29" i="11" s="1"/>
  <c r="L29" i="11"/>
  <c r="Y29" i="11"/>
  <c r="Z29" i="11" s="1"/>
  <c r="AA29" i="11"/>
  <c r="AB29" i="11" s="1"/>
  <c r="AC29" i="11"/>
  <c r="AE29" i="11"/>
  <c r="F29" i="11"/>
  <c r="F27" i="11"/>
  <c r="L27" i="11"/>
  <c r="Y27" i="11"/>
  <c r="Z27" i="11" s="1"/>
  <c r="AA27" i="11"/>
  <c r="AB27" i="11" s="1"/>
  <c r="AC27" i="11"/>
  <c r="AE27" i="11"/>
  <c r="I25" i="11"/>
  <c r="J25" i="11" s="1"/>
  <c r="K25" i="11" s="1"/>
  <c r="M25" i="11" s="1"/>
  <c r="N25" i="11" s="1"/>
  <c r="L25" i="11"/>
  <c r="AA25" i="11"/>
  <c r="AB25" i="11" s="1"/>
  <c r="Y25" i="11"/>
  <c r="Z25" i="11" s="1"/>
  <c r="AE25" i="11"/>
  <c r="AC25" i="11"/>
  <c r="F25" i="11"/>
  <c r="F23" i="11"/>
  <c r="I23" i="11"/>
  <c r="J23" i="11" s="1"/>
  <c r="K23" i="11" s="1"/>
  <c r="M23" i="11" s="1"/>
  <c r="N23" i="11" s="1"/>
  <c r="L23" i="11"/>
  <c r="Y23" i="11"/>
  <c r="Z23" i="11" s="1"/>
  <c r="AA23" i="11"/>
  <c r="AB23" i="11" s="1"/>
  <c r="AC23" i="11"/>
  <c r="AE23" i="11"/>
  <c r="I21" i="11"/>
  <c r="J21" i="11" s="1"/>
  <c r="K21" i="11" s="1"/>
  <c r="M21" i="11" s="1"/>
  <c r="N21" i="11" s="1"/>
  <c r="L21" i="11"/>
  <c r="Y21" i="11"/>
  <c r="Z21" i="11" s="1"/>
  <c r="AA21" i="11"/>
  <c r="AB21" i="11" s="1"/>
  <c r="AC21" i="11"/>
  <c r="AE21" i="11"/>
  <c r="F21" i="11"/>
  <c r="G21" i="11" s="1"/>
  <c r="F19" i="11"/>
  <c r="I19" i="11"/>
  <c r="J19" i="11" s="1"/>
  <c r="K19" i="11" s="1"/>
  <c r="M19" i="11" s="1"/>
  <c r="N19" i="11" s="1"/>
  <c r="L19" i="11"/>
  <c r="Y19" i="11"/>
  <c r="Z19" i="11" s="1"/>
  <c r="AA19" i="11"/>
  <c r="AB19" i="11" s="1"/>
  <c r="AC19" i="11"/>
  <c r="AE19" i="11"/>
  <c r="I17" i="11"/>
  <c r="J17" i="11" s="1"/>
  <c r="K17" i="11" s="1"/>
  <c r="M17" i="11" s="1"/>
  <c r="N17" i="11" s="1"/>
  <c r="L17" i="11"/>
  <c r="AA17" i="11"/>
  <c r="AB17" i="11" s="1"/>
  <c r="Y17" i="11"/>
  <c r="Z17" i="11" s="1"/>
  <c r="AE17" i="11"/>
  <c r="AC17" i="11"/>
  <c r="F17" i="11"/>
  <c r="G17" i="11" s="1"/>
  <c r="I15" i="11"/>
  <c r="J15" i="11" s="1"/>
  <c r="K15" i="11" s="1"/>
  <c r="M15" i="11" s="1"/>
  <c r="N15" i="11" s="1"/>
  <c r="F15" i="11"/>
  <c r="G15" i="11" s="1"/>
  <c r="L15" i="11"/>
  <c r="Y15" i="11"/>
  <c r="Z15" i="11" s="1"/>
  <c r="AA15" i="11"/>
  <c r="AB15" i="11" s="1"/>
  <c r="AC15" i="11"/>
  <c r="AE15" i="11"/>
  <c r="AF66" i="11"/>
  <c r="AG66" i="11" s="1"/>
  <c r="AM66" i="11" s="1"/>
  <c r="AN66" i="11" s="1"/>
  <c r="P177" i="4"/>
  <c r="D183" i="9" s="1"/>
  <c r="AW177" i="4"/>
  <c r="AX177" i="4" s="1"/>
  <c r="AY177" i="4" s="1"/>
  <c r="T108" i="9"/>
  <c r="AN82" i="11"/>
  <c r="U88" i="9" s="1"/>
  <c r="T88" i="9"/>
  <c r="AD98" i="6"/>
  <c r="AD90" i="6"/>
  <c r="AM93" i="11"/>
  <c r="I95" i="6"/>
  <c r="AM98" i="11"/>
  <c r="I91" i="6"/>
  <c r="AM94" i="11"/>
  <c r="AD83" i="6"/>
  <c r="AM86" i="11"/>
  <c r="AD75" i="6"/>
  <c r="AM78" i="11"/>
  <c r="AD67" i="6"/>
  <c r="AM70" i="11"/>
  <c r="AD94" i="6"/>
  <c r="AM97" i="11"/>
  <c r="I74" i="6"/>
  <c r="AM77" i="11"/>
  <c r="AD100" i="6"/>
  <c r="AM103" i="11"/>
  <c r="L96" i="6"/>
  <c r="AM99" i="11"/>
  <c r="I92" i="6"/>
  <c r="AM95" i="11"/>
  <c r="I82" i="6"/>
  <c r="AM85" i="11"/>
  <c r="I66" i="6"/>
  <c r="AM69" i="11"/>
  <c r="I97" i="6"/>
  <c r="AM100" i="11"/>
  <c r="I93" i="6"/>
  <c r="AM96" i="11"/>
  <c r="I88" i="6"/>
  <c r="AM91" i="11"/>
  <c r="I84" i="6"/>
  <c r="AM87" i="11"/>
  <c r="I86" i="6"/>
  <c r="L85" i="6"/>
  <c r="AM88" i="11"/>
  <c r="I78" i="6"/>
  <c r="I80" i="6"/>
  <c r="AM83" i="11"/>
  <c r="I76" i="6"/>
  <c r="AM79" i="11"/>
  <c r="I81" i="6"/>
  <c r="AM84" i="11"/>
  <c r="I77" i="6"/>
  <c r="AM80" i="11"/>
  <c r="AD71" i="6"/>
  <c r="AM74" i="11"/>
  <c r="I72" i="6"/>
  <c r="AM75" i="11"/>
  <c r="I68" i="6"/>
  <c r="AM71" i="11"/>
  <c r="I70" i="6"/>
  <c r="AM73" i="11"/>
  <c r="I73" i="6"/>
  <c r="AM76" i="11"/>
  <c r="L69" i="6"/>
  <c r="AM72" i="11"/>
  <c r="I65" i="6"/>
  <c r="AM67" i="11"/>
  <c r="AN67" i="11" s="1"/>
  <c r="O175" i="9"/>
  <c r="O159" i="9"/>
  <c r="O154" i="9"/>
  <c r="C48" i="9"/>
  <c r="V51" i="6"/>
  <c r="W51" i="6" s="1"/>
  <c r="C64" i="9"/>
  <c r="C72" i="9"/>
  <c r="C49" i="9"/>
  <c r="C73" i="9"/>
  <c r="C69" i="9"/>
  <c r="C68" i="9"/>
  <c r="C65" i="9"/>
  <c r="C62" i="9"/>
  <c r="C59" i="9"/>
  <c r="C58" i="9"/>
  <c r="C51" i="9"/>
  <c r="C50" i="9"/>
  <c r="C61" i="9"/>
  <c r="C71" i="9"/>
  <c r="C70" i="9"/>
  <c r="C63" i="9"/>
  <c r="C55" i="9"/>
  <c r="C53" i="9"/>
  <c r="C52" i="9"/>
  <c r="C47" i="9"/>
  <c r="C67" i="9"/>
  <c r="C66" i="9"/>
  <c r="C60" i="9"/>
  <c r="C57" i="9"/>
  <c r="C56" i="9"/>
  <c r="C54" i="9"/>
  <c r="V53" i="6"/>
  <c r="W53" i="6" s="1"/>
  <c r="O174" i="9"/>
  <c r="O170" i="9"/>
  <c r="V49" i="6"/>
  <c r="W49" i="6" s="1"/>
  <c r="O162" i="9"/>
  <c r="O178" i="9"/>
  <c r="O158" i="9"/>
  <c r="D102" i="9"/>
  <c r="O64" i="4"/>
  <c r="O40" i="4"/>
  <c r="O182" i="9"/>
  <c r="O166" i="9"/>
  <c r="O150" i="9"/>
  <c r="O48" i="4"/>
  <c r="O181" i="9"/>
  <c r="O169" i="9"/>
  <c r="O165" i="9"/>
  <c r="O153" i="9"/>
  <c r="AA100" i="6"/>
  <c r="V96" i="6"/>
  <c r="W96" i="6" s="1"/>
  <c r="S95" i="6"/>
  <c r="U95" i="6" s="1"/>
  <c r="O62" i="4"/>
  <c r="M69" i="6"/>
  <c r="O69" i="6" s="1"/>
  <c r="M38" i="6"/>
  <c r="O38" i="6" s="1"/>
  <c r="V92" i="6"/>
  <c r="W92" i="6" s="1"/>
  <c r="I62" i="6"/>
  <c r="V69" i="6"/>
  <c r="W69" i="6" s="1"/>
  <c r="S59" i="6"/>
  <c r="U59" i="6" s="1"/>
  <c r="Y38" i="6"/>
  <c r="V90" i="6"/>
  <c r="W90" i="6" s="1"/>
  <c r="P89" i="6"/>
  <c r="R89" i="6" s="1"/>
  <c r="S100" i="6"/>
  <c r="U100" i="6" s="1"/>
  <c r="W98" i="6"/>
  <c r="M92" i="6"/>
  <c r="O92" i="6" s="1"/>
  <c r="L77" i="6"/>
  <c r="S57" i="6"/>
  <c r="U57" i="6" s="1"/>
  <c r="Y50" i="6"/>
  <c r="Z99" i="6"/>
  <c r="AA90" i="6"/>
  <c r="R77" i="6"/>
  <c r="V68" i="6"/>
  <c r="W68" i="6" s="1"/>
  <c r="V62" i="6"/>
  <c r="W62" i="6" s="1"/>
  <c r="V45" i="6"/>
  <c r="W45" i="6" s="1"/>
  <c r="P68" i="6"/>
  <c r="R68" i="6" s="1"/>
  <c r="P45" i="6"/>
  <c r="R45" i="6" s="1"/>
  <c r="M100" i="6"/>
  <c r="O100" i="6" s="1"/>
  <c r="P99" i="6"/>
  <c r="R99" i="6" s="1"/>
  <c r="M95" i="6"/>
  <c r="O95" i="6" s="1"/>
  <c r="AA94" i="6"/>
  <c r="V93" i="6"/>
  <c r="W93" i="6" s="1"/>
  <c r="AA93" i="6"/>
  <c r="W80" i="6"/>
  <c r="AD77" i="6"/>
  <c r="S73" i="6"/>
  <c r="U73" i="6" s="1"/>
  <c r="V72" i="6"/>
  <c r="W72" i="6" s="1"/>
  <c r="I69" i="6"/>
  <c r="AD68" i="6"/>
  <c r="M62" i="6"/>
  <c r="O62" i="6" s="1"/>
  <c r="P59" i="6"/>
  <c r="R59" i="6" s="1"/>
  <c r="AA59" i="6"/>
  <c r="P51" i="6"/>
  <c r="R51" i="6" s="1"/>
  <c r="Y51" i="6"/>
  <c r="Y40" i="6"/>
  <c r="M76" i="6"/>
  <c r="O76" i="6" s="1"/>
  <c r="V65" i="6"/>
  <c r="W65" i="6" s="1"/>
  <c r="M59" i="6"/>
  <c r="O59" i="6" s="1"/>
  <c r="S92" i="6"/>
  <c r="U92" i="6" s="1"/>
  <c r="AA92" i="6"/>
  <c r="S89" i="6"/>
  <c r="U89" i="6" s="1"/>
  <c r="Z89" i="6"/>
  <c r="R86" i="6"/>
  <c r="W67" i="6"/>
  <c r="Y61" i="6"/>
  <c r="Y53" i="6"/>
  <c r="I99" i="6"/>
  <c r="AD96" i="6"/>
  <c r="R96" i="6"/>
  <c r="P95" i="6"/>
  <c r="R95" i="6" s="1"/>
  <c r="AA95" i="6"/>
  <c r="P90" i="6"/>
  <c r="R90" i="6" s="1"/>
  <c r="AA85" i="6"/>
  <c r="L82" i="6"/>
  <c r="S76" i="6"/>
  <c r="U76" i="6" s="1"/>
  <c r="X76" i="6"/>
  <c r="V73" i="6"/>
  <c r="W73" i="6" s="1"/>
  <c r="AA70" i="6"/>
  <c r="R69" i="6"/>
  <c r="S68" i="6"/>
  <c r="U68" i="6" s="1"/>
  <c r="AA68" i="6"/>
  <c r="AA63" i="6"/>
  <c r="R62" i="6"/>
  <c r="S55" i="6"/>
  <c r="U55" i="6" s="1"/>
  <c r="P54" i="6"/>
  <c r="R54" i="6" s="1"/>
  <c r="Y48" i="6"/>
  <c r="V47" i="6"/>
  <c r="W47" i="6" s="1"/>
  <c r="P46" i="6"/>
  <c r="R46" i="6" s="1"/>
  <c r="Y45" i="6"/>
  <c r="X42" i="6"/>
  <c r="S41" i="6"/>
  <c r="U41" i="6" s="1"/>
  <c r="AD99" i="6"/>
  <c r="Y97" i="6"/>
  <c r="I96" i="6"/>
  <c r="X95" i="6"/>
  <c r="Z92" i="6"/>
  <c r="L92" i="6"/>
  <c r="X91" i="6"/>
  <c r="L89" i="6"/>
  <c r="AA84" i="6"/>
  <c r="AD82" i="6"/>
  <c r="W82" i="6"/>
  <c r="M77" i="6"/>
  <c r="O77" i="6" s="1"/>
  <c r="W71" i="6"/>
  <c r="W64" i="6"/>
  <c r="P57" i="6"/>
  <c r="R57" i="6" s="1"/>
  <c r="X57" i="6"/>
  <c r="P52" i="6"/>
  <c r="R52" i="6" s="1"/>
  <c r="Y52" i="6"/>
  <c r="W41" i="6"/>
  <c r="S91" i="6"/>
  <c r="U91" i="6" s="1"/>
  <c r="R88" i="6"/>
  <c r="S84" i="6"/>
  <c r="U84" i="6" s="1"/>
  <c r="S82" i="6"/>
  <c r="U82" i="6" s="1"/>
  <c r="S80" i="6"/>
  <c r="U80" i="6" s="1"/>
  <c r="AD76" i="6"/>
  <c r="W76" i="6"/>
  <c r="M57" i="6"/>
  <c r="O57" i="6" s="1"/>
  <c r="V56" i="6"/>
  <c r="W56" i="6" s="1"/>
  <c r="V55" i="6"/>
  <c r="W55" i="6" s="1"/>
  <c r="P49" i="6"/>
  <c r="R49" i="6" s="1"/>
  <c r="X39" i="6"/>
  <c r="AD97" i="6"/>
  <c r="V94" i="6"/>
  <c r="W94" i="6" s="1"/>
  <c r="AA89" i="6"/>
  <c r="V88" i="6"/>
  <c r="W88" i="6" s="1"/>
  <c r="Z88" i="6"/>
  <c r="AA87" i="6"/>
  <c r="Z86" i="6"/>
  <c r="W83" i="6"/>
  <c r="S81" i="6"/>
  <c r="U81" i="6" s="1"/>
  <c r="AA81" i="6"/>
  <c r="P80" i="6"/>
  <c r="R80" i="6" s="1"/>
  <c r="AA80" i="6"/>
  <c r="AD74" i="6"/>
  <c r="W74" i="6"/>
  <c r="S72" i="6"/>
  <c r="U72" i="6" s="1"/>
  <c r="AA72" i="6"/>
  <c r="AD66" i="6"/>
  <c r="W66" i="6"/>
  <c r="S65" i="6"/>
  <c r="U65" i="6" s="1"/>
  <c r="AA65" i="6"/>
  <c r="AA61" i="6"/>
  <c r="X59" i="6"/>
  <c r="P58" i="6"/>
  <c r="R58" i="6" s="1"/>
  <c r="P50" i="6"/>
  <c r="R50" i="6" s="1"/>
  <c r="P47" i="6"/>
  <c r="R47" i="6" s="1"/>
  <c r="M46" i="6"/>
  <c r="O46" i="6" s="1"/>
  <c r="AA46" i="6"/>
  <c r="P44" i="6"/>
  <c r="R44" i="6" s="1"/>
  <c r="S42" i="6"/>
  <c r="U42" i="6" s="1"/>
  <c r="AA42" i="6"/>
  <c r="P41" i="6"/>
  <c r="R41" i="6" s="1"/>
  <c r="S39" i="6"/>
  <c r="U39" i="6" s="1"/>
  <c r="AA39" i="6"/>
  <c r="V97" i="6"/>
  <c r="W97" i="6" s="1"/>
  <c r="W95" i="6"/>
  <c r="P94" i="6"/>
  <c r="R94" i="6" s="1"/>
  <c r="P91" i="6"/>
  <c r="R91" i="6" s="1"/>
  <c r="AA91" i="6"/>
  <c r="Z87" i="6"/>
  <c r="P85" i="6"/>
  <c r="R85" i="6" s="1"/>
  <c r="R84" i="6"/>
  <c r="M81" i="6"/>
  <c r="O81" i="6" s="1"/>
  <c r="Z80" i="6"/>
  <c r="M80" i="6"/>
  <c r="O80" i="6" s="1"/>
  <c r="S78" i="6"/>
  <c r="U78" i="6" s="1"/>
  <c r="Z78" i="6"/>
  <c r="S74" i="6"/>
  <c r="U74" i="6" s="1"/>
  <c r="M73" i="6"/>
  <c r="O73" i="6" s="1"/>
  <c r="AA73" i="6"/>
  <c r="P72" i="6"/>
  <c r="R72" i="6" s="1"/>
  <c r="S70" i="6"/>
  <c r="U70" i="6" s="1"/>
  <c r="Z70" i="6"/>
  <c r="X68" i="6"/>
  <c r="S66" i="6"/>
  <c r="U66" i="6" s="1"/>
  <c r="P65" i="6"/>
  <c r="R65" i="6" s="1"/>
  <c r="S63" i="6"/>
  <c r="U63" i="6" s="1"/>
  <c r="Z63" i="6"/>
  <c r="S61" i="6"/>
  <c r="U61" i="6" s="1"/>
  <c r="Y57" i="6"/>
  <c r="P56" i="6"/>
  <c r="R56" i="6" s="1"/>
  <c r="P55" i="6"/>
  <c r="R55" i="6" s="1"/>
  <c r="X55" i="6"/>
  <c r="P53" i="6"/>
  <c r="R53" i="6" s="1"/>
  <c r="Y49" i="6"/>
  <c r="P48" i="6"/>
  <c r="R48" i="6" s="1"/>
  <c r="Y46" i="6"/>
  <c r="S43" i="6"/>
  <c r="U43" i="6" s="1"/>
  <c r="P42" i="6"/>
  <c r="R42" i="6" s="1"/>
  <c r="Y41" i="6"/>
  <c r="M41" i="6"/>
  <c r="O41" i="6" s="1"/>
  <c r="S40" i="6"/>
  <c r="U40" i="6" s="1"/>
  <c r="P39" i="6"/>
  <c r="R39" i="6" s="1"/>
  <c r="Z100" i="6"/>
  <c r="Y98" i="6"/>
  <c r="L97" i="6"/>
  <c r="M91" i="6"/>
  <c r="O91" i="6" s="1"/>
  <c r="I85" i="6"/>
  <c r="M78" i="6"/>
  <c r="O78" i="6" s="1"/>
  <c r="L74" i="6"/>
  <c r="AD73" i="6"/>
  <c r="L73" i="6"/>
  <c r="Z72" i="6"/>
  <c r="M70" i="6"/>
  <c r="O70" i="6" s="1"/>
  <c r="L66" i="6"/>
  <c r="Z65" i="6"/>
  <c r="M63" i="6"/>
  <c r="O63" i="6" s="1"/>
  <c r="AA60" i="6"/>
  <c r="Y55" i="6"/>
  <c r="Y47" i="6"/>
  <c r="V46" i="6"/>
  <c r="W46" i="6" s="1"/>
  <c r="Z42" i="6"/>
  <c r="Z39" i="6"/>
  <c r="AG40" i="4"/>
  <c r="AH40" i="4" s="1"/>
  <c r="AO40" i="4"/>
  <c r="AJ40" i="4"/>
  <c r="AK40" i="4" s="1"/>
  <c r="AG42" i="4"/>
  <c r="AH42" i="4" s="1"/>
  <c r="AO42" i="4"/>
  <c r="AJ42" i="4"/>
  <c r="AK42" i="4" s="1"/>
  <c r="I48" i="9" s="1"/>
  <c r="V99" i="6"/>
  <c r="W99" i="6" s="1"/>
  <c r="M98" i="6"/>
  <c r="O98" i="6" s="1"/>
  <c r="M96" i="6"/>
  <c r="O96" i="6" s="1"/>
  <c r="X84" i="6"/>
  <c r="M84" i="6"/>
  <c r="O84" i="6" s="1"/>
  <c r="AD81" i="6"/>
  <c r="L81" i="6"/>
  <c r="AD79" i="6"/>
  <c r="AA78" i="6"/>
  <c r="V77" i="6"/>
  <c r="W77" i="6" s="1"/>
  <c r="X61" i="6"/>
  <c r="M61" i="6"/>
  <c r="O61" i="6" s="1"/>
  <c r="V58" i="6"/>
  <c r="W58" i="6" s="1"/>
  <c r="V54" i="6"/>
  <c r="W54" i="6" s="1"/>
  <c r="V52" i="6"/>
  <c r="W52" i="6" s="1"/>
  <c r="V50" i="6"/>
  <c r="W50" i="6" s="1"/>
  <c r="V48" i="6"/>
  <c r="W48" i="6" s="1"/>
  <c r="X44" i="6"/>
  <c r="Y43" i="6"/>
  <c r="V38" i="6"/>
  <c r="W38" i="6" s="1"/>
  <c r="AA38" i="6"/>
  <c r="I148" i="9"/>
  <c r="H148" i="9"/>
  <c r="I146" i="9"/>
  <c r="H146" i="9"/>
  <c r="I144" i="9"/>
  <c r="H144" i="9"/>
  <c r="I142" i="9"/>
  <c r="H142" i="9"/>
  <c r="H140" i="9"/>
  <c r="I140" i="9"/>
  <c r="H138" i="9"/>
  <c r="I138" i="9"/>
  <c r="I136" i="9"/>
  <c r="H136" i="9"/>
  <c r="H134" i="9"/>
  <c r="I134" i="9"/>
  <c r="H132" i="9"/>
  <c r="I132" i="9"/>
  <c r="I130" i="9"/>
  <c r="H130" i="9"/>
  <c r="H128" i="9"/>
  <c r="I128" i="9"/>
  <c r="H126" i="9"/>
  <c r="I126" i="9"/>
  <c r="H124" i="9"/>
  <c r="I124" i="9"/>
  <c r="H122" i="9"/>
  <c r="I122" i="9"/>
  <c r="I120" i="9"/>
  <c r="H120" i="9"/>
  <c r="H118" i="9"/>
  <c r="I118" i="9"/>
  <c r="H116" i="9"/>
  <c r="I116" i="9"/>
  <c r="I114" i="9"/>
  <c r="H114" i="9"/>
  <c r="H112" i="9"/>
  <c r="I112" i="9"/>
  <c r="H110" i="9"/>
  <c r="I110" i="9"/>
  <c r="H108" i="9"/>
  <c r="I108" i="9"/>
  <c r="H106" i="9"/>
  <c r="I106" i="9"/>
  <c r="H104" i="9"/>
  <c r="I104" i="9"/>
  <c r="H102" i="9"/>
  <c r="I102" i="9"/>
  <c r="H100" i="9"/>
  <c r="I100" i="9"/>
  <c r="H98" i="9"/>
  <c r="I98" i="9"/>
  <c r="I96" i="9"/>
  <c r="H96" i="9"/>
  <c r="I94" i="9"/>
  <c r="H94" i="9"/>
  <c r="I92" i="9"/>
  <c r="H92" i="9"/>
  <c r="H90" i="9"/>
  <c r="I90" i="9"/>
  <c r="H88" i="9"/>
  <c r="I88" i="9"/>
  <c r="I86" i="9"/>
  <c r="I83" i="9"/>
  <c r="I76" i="9"/>
  <c r="AG56" i="4"/>
  <c r="AH56" i="4" s="1"/>
  <c r="AO56" i="4"/>
  <c r="AJ56" i="4"/>
  <c r="AK56" i="4" s="1"/>
  <c r="I62" i="9" s="1"/>
  <c r="AJ54" i="4"/>
  <c r="AK54" i="4" s="1"/>
  <c r="I60" i="9" s="1"/>
  <c r="AG54" i="4"/>
  <c r="AH54" i="4" s="1"/>
  <c r="AO54" i="4"/>
  <c r="AD95" i="6"/>
  <c r="M40" i="6"/>
  <c r="O40" i="6" s="1"/>
  <c r="X40" i="6"/>
  <c r="L100" i="6"/>
  <c r="V100" i="6"/>
  <c r="W100" i="6" s="1"/>
  <c r="I100" i="6"/>
  <c r="S99" i="6"/>
  <c r="U99" i="6" s="1"/>
  <c r="AA98" i="6"/>
  <c r="AA97" i="6"/>
  <c r="Z96" i="6"/>
  <c r="AA96" i="6"/>
  <c r="AD93" i="6"/>
  <c r="L93" i="6"/>
  <c r="AD92" i="6"/>
  <c r="R92" i="6"/>
  <c r="AD89" i="6"/>
  <c r="X89" i="6"/>
  <c r="Z85" i="6"/>
  <c r="V84" i="6"/>
  <c r="W84" i="6" s="1"/>
  <c r="AA82" i="6"/>
  <c r="V81" i="6"/>
  <c r="W81" i="6" s="1"/>
  <c r="AD80" i="6"/>
  <c r="W78" i="6"/>
  <c r="S77" i="6"/>
  <c r="U77" i="6" s="1"/>
  <c r="Z76" i="6"/>
  <c r="P76" i="6"/>
  <c r="R76" i="6" s="1"/>
  <c r="AA76" i="6"/>
  <c r="M74" i="6"/>
  <c r="O74" i="6" s="1"/>
  <c r="Z74" i="6"/>
  <c r="R73" i="6"/>
  <c r="X72" i="6"/>
  <c r="AD70" i="6"/>
  <c r="L70" i="6"/>
  <c r="AD69" i="6"/>
  <c r="AA69" i="6"/>
  <c r="M66" i="6"/>
  <c r="O66" i="6" s="1"/>
  <c r="Z66" i="6"/>
  <c r="X65" i="6"/>
  <c r="AD63" i="6"/>
  <c r="L63" i="6"/>
  <c r="AD62" i="6"/>
  <c r="AA62" i="6"/>
  <c r="V61" i="6"/>
  <c r="W61" i="6" s="1"/>
  <c r="S58" i="6"/>
  <c r="U58" i="6" s="1"/>
  <c r="Y56" i="6"/>
  <c r="M56" i="6"/>
  <c r="O56" i="6" s="1"/>
  <c r="X56" i="6"/>
  <c r="S54" i="6"/>
  <c r="U54" i="6" s="1"/>
  <c r="X53" i="6"/>
  <c r="M53" i="6"/>
  <c r="O53" i="6" s="1"/>
  <c r="AA53" i="6"/>
  <c r="S52" i="6"/>
  <c r="U52" i="6" s="1"/>
  <c r="X51" i="6"/>
  <c r="M51" i="6"/>
  <c r="O51" i="6" s="1"/>
  <c r="AA51" i="6"/>
  <c r="S50" i="6"/>
  <c r="U50" i="6" s="1"/>
  <c r="X49" i="6"/>
  <c r="M49" i="6"/>
  <c r="O49" i="6" s="1"/>
  <c r="AA49" i="6"/>
  <c r="S48" i="6"/>
  <c r="U48" i="6" s="1"/>
  <c r="X47" i="6"/>
  <c r="M47" i="6"/>
  <c r="O47" i="6" s="1"/>
  <c r="AA47" i="6"/>
  <c r="M45" i="6"/>
  <c r="O45" i="6" s="1"/>
  <c r="X45" i="6"/>
  <c r="V44" i="6"/>
  <c r="W44" i="6" s="1"/>
  <c r="Y42" i="6"/>
  <c r="M42" i="6"/>
  <c r="O42" i="6" s="1"/>
  <c r="V40" i="6"/>
  <c r="W40" i="6" s="1"/>
  <c r="Y39" i="6"/>
  <c r="M39" i="6"/>
  <c r="O39" i="6" s="1"/>
  <c r="Z38" i="6"/>
  <c r="P38" i="6"/>
  <c r="R38" i="6" s="1"/>
  <c r="I84" i="9"/>
  <c r="H79" i="9"/>
  <c r="I79" i="9"/>
  <c r="I77" i="9"/>
  <c r="I74" i="9"/>
  <c r="I70" i="9"/>
  <c r="AG61" i="4"/>
  <c r="AH61" i="4" s="1"/>
  <c r="AO61" i="4"/>
  <c r="AJ61" i="4"/>
  <c r="AK61" i="4" s="1"/>
  <c r="I67" i="9" s="1"/>
  <c r="AJ60" i="4"/>
  <c r="AK60" i="4" s="1"/>
  <c r="I66" i="9" s="1"/>
  <c r="AG60" i="4"/>
  <c r="AH60" i="4" s="1"/>
  <c r="AO60" i="4"/>
  <c r="AG59" i="4"/>
  <c r="AH59" i="4" s="1"/>
  <c r="AO59" i="4"/>
  <c r="AJ59" i="4"/>
  <c r="AK59" i="4" s="1"/>
  <c r="I65" i="9" s="1"/>
  <c r="AJ41" i="4"/>
  <c r="AK41" i="4" s="1"/>
  <c r="I47" i="9" s="1"/>
  <c r="AO41" i="4"/>
  <c r="AG41" i="4"/>
  <c r="AH41" i="4" s="1"/>
  <c r="AA41" i="6"/>
  <c r="Z41" i="6"/>
  <c r="AG52" i="4"/>
  <c r="AH52" i="4" s="1"/>
  <c r="AO52" i="4"/>
  <c r="AJ52" i="4"/>
  <c r="AK52" i="4" s="1"/>
  <c r="I58" i="9" s="1"/>
  <c r="AG49" i="4"/>
  <c r="AH49" i="4" s="1"/>
  <c r="AO49" i="4"/>
  <c r="AJ49" i="4"/>
  <c r="AK49" i="4" s="1"/>
  <c r="I55" i="9" s="1"/>
  <c r="O49" i="4"/>
  <c r="AJ46" i="4"/>
  <c r="AK46" i="4" s="1"/>
  <c r="I52" i="9" s="1"/>
  <c r="AO46" i="4"/>
  <c r="AG46" i="4"/>
  <c r="AH46" i="4" s="1"/>
  <c r="M43" i="6"/>
  <c r="O43" i="6" s="1"/>
  <c r="X43" i="6"/>
  <c r="R100" i="6"/>
  <c r="X99" i="6"/>
  <c r="AA99" i="6"/>
  <c r="P98" i="6"/>
  <c r="R98" i="6" s="1"/>
  <c r="M97" i="6"/>
  <c r="O97" i="6" s="1"/>
  <c r="S96" i="6"/>
  <c r="U96" i="6" s="1"/>
  <c r="Z95" i="6"/>
  <c r="Y94" i="6"/>
  <c r="Y93" i="6"/>
  <c r="Z91" i="6"/>
  <c r="Y90" i="6"/>
  <c r="W89" i="6"/>
  <c r="I89" i="6"/>
  <c r="AA88" i="6"/>
  <c r="L86" i="6"/>
  <c r="V85" i="6"/>
  <c r="W85" i="6" s="1"/>
  <c r="Z84" i="6"/>
  <c r="Y84" i="6"/>
  <c r="M82" i="6"/>
  <c r="O82" i="6" s="1"/>
  <c r="Z82" i="6"/>
  <c r="R81" i="6"/>
  <c r="X80" i="6"/>
  <c r="W79" i="6"/>
  <c r="AD78" i="6"/>
  <c r="L78" i="6"/>
  <c r="AA77" i="6"/>
  <c r="AA74" i="6"/>
  <c r="AD72" i="6"/>
  <c r="W70" i="6"/>
  <c r="S69" i="6"/>
  <c r="U69" i="6" s="1"/>
  <c r="Z68" i="6"/>
  <c r="AA66" i="6"/>
  <c r="AD65" i="6"/>
  <c r="W63" i="6"/>
  <c r="S62" i="6"/>
  <c r="U62" i="6" s="1"/>
  <c r="Z61" i="6"/>
  <c r="P61" i="6"/>
  <c r="R61" i="6" s="1"/>
  <c r="Y58" i="6"/>
  <c r="X58" i="6"/>
  <c r="Y54" i="6"/>
  <c r="X54" i="6"/>
  <c r="X52" i="6"/>
  <c r="AA52" i="6"/>
  <c r="X50" i="6"/>
  <c r="AA50" i="6"/>
  <c r="X48" i="6"/>
  <c r="AA48" i="6"/>
  <c r="X46" i="6"/>
  <c r="Y44" i="6"/>
  <c r="M44" i="6"/>
  <c r="O44" i="6" s="1"/>
  <c r="AA44" i="6"/>
  <c r="P43" i="6"/>
  <c r="R43" i="6" s="1"/>
  <c r="X41" i="6"/>
  <c r="Z40" i="6"/>
  <c r="P40" i="6"/>
  <c r="R40" i="6" s="1"/>
  <c r="X38" i="6"/>
  <c r="I78" i="9"/>
  <c r="I75" i="9"/>
  <c r="I73" i="9"/>
  <c r="I72" i="9"/>
  <c r="I69" i="9"/>
  <c r="AJ58" i="4"/>
  <c r="AK58" i="4" s="1"/>
  <c r="I64" i="9" s="1"/>
  <c r="AO58" i="4"/>
  <c r="AG58" i="4"/>
  <c r="AH58" i="4" s="1"/>
  <c r="AG53" i="4"/>
  <c r="AH53" i="4" s="1"/>
  <c r="AO53" i="4"/>
  <c r="AJ53" i="4"/>
  <c r="AK53" i="4" s="1"/>
  <c r="I59" i="9" s="1"/>
  <c r="AA45" i="6"/>
  <c r="AA43" i="6"/>
  <c r="AA40" i="6"/>
  <c r="I149" i="9"/>
  <c r="H149" i="9"/>
  <c r="H147" i="9"/>
  <c r="I147" i="9"/>
  <c r="H145" i="9"/>
  <c r="I145" i="9"/>
  <c r="H143" i="9"/>
  <c r="I143" i="9"/>
  <c r="D143" i="9"/>
  <c r="H141" i="9"/>
  <c r="I141" i="9"/>
  <c r="I139" i="9"/>
  <c r="H139" i="9"/>
  <c r="H137" i="9"/>
  <c r="I137" i="9"/>
  <c r="H135" i="9"/>
  <c r="I135" i="9"/>
  <c r="I133" i="9"/>
  <c r="H133" i="9"/>
  <c r="H131" i="9"/>
  <c r="I131" i="9"/>
  <c r="H129" i="9"/>
  <c r="I129" i="9"/>
  <c r="H127" i="9"/>
  <c r="I127" i="9"/>
  <c r="H125" i="9"/>
  <c r="I125" i="9"/>
  <c r="I123" i="9"/>
  <c r="H123" i="9"/>
  <c r="H121" i="9"/>
  <c r="I121" i="9"/>
  <c r="H119" i="9"/>
  <c r="I119" i="9"/>
  <c r="I117" i="9"/>
  <c r="H117" i="9"/>
  <c r="H115" i="9"/>
  <c r="I115" i="9"/>
  <c r="H113" i="9"/>
  <c r="I113" i="9"/>
  <c r="H111" i="9"/>
  <c r="I111" i="9"/>
  <c r="H109" i="9"/>
  <c r="I109" i="9"/>
  <c r="H107" i="9"/>
  <c r="I107" i="9"/>
  <c r="H105" i="9"/>
  <c r="I105" i="9"/>
  <c r="I103" i="9"/>
  <c r="H103" i="9"/>
  <c r="I101" i="9"/>
  <c r="H101" i="9"/>
  <c r="I99" i="9"/>
  <c r="H99" i="9"/>
  <c r="H97" i="9"/>
  <c r="I97" i="9"/>
  <c r="H95" i="9"/>
  <c r="I95" i="9"/>
  <c r="I93" i="9"/>
  <c r="H93" i="9"/>
  <c r="H91" i="9"/>
  <c r="I91" i="9"/>
  <c r="I89" i="9"/>
  <c r="H89" i="9"/>
  <c r="I87" i="9"/>
  <c r="H87" i="9"/>
  <c r="I85" i="9"/>
  <c r="I82" i="9"/>
  <c r="H81" i="9"/>
  <c r="I81" i="9"/>
  <c r="I80" i="9"/>
  <c r="I71" i="9"/>
  <c r="AG62" i="4"/>
  <c r="AH62" i="4" s="1"/>
  <c r="AO62" i="4"/>
  <c r="AJ62" i="4"/>
  <c r="AK62" i="4" s="1"/>
  <c r="I68" i="9" s="1"/>
  <c r="AG57" i="4"/>
  <c r="AH57" i="4" s="1"/>
  <c r="AO57" i="4"/>
  <c r="AJ57" i="4"/>
  <c r="AK57" i="4" s="1"/>
  <c r="I63" i="9" s="1"/>
  <c r="O57" i="4"/>
  <c r="AG47" i="4"/>
  <c r="AH47" i="4" s="1"/>
  <c r="AO47" i="4"/>
  <c r="AJ47" i="4"/>
  <c r="AK47" i="4" s="1"/>
  <c r="I53" i="9" s="1"/>
  <c r="O47" i="4"/>
  <c r="AG44" i="4"/>
  <c r="AH44" i="4" s="1"/>
  <c r="AO44" i="4"/>
  <c r="AJ44" i="4"/>
  <c r="AK44" i="4" s="1"/>
  <c r="I50" i="9" s="1"/>
  <c r="AG43" i="4"/>
  <c r="AH43" i="4" s="1"/>
  <c r="AO43" i="4"/>
  <c r="AJ43" i="4"/>
  <c r="AK43" i="4" s="1"/>
  <c r="I49" i="9" s="1"/>
  <c r="AJ55" i="4"/>
  <c r="AK55" i="4" s="1"/>
  <c r="I61" i="9" s="1"/>
  <c r="AO55" i="4"/>
  <c r="AG55" i="4"/>
  <c r="AH55" i="4" s="1"/>
  <c r="AG51" i="4"/>
  <c r="AH51" i="4" s="1"/>
  <c r="AO51" i="4"/>
  <c r="AJ51" i="4"/>
  <c r="AK51" i="4" s="1"/>
  <c r="I57" i="9" s="1"/>
  <c r="O51" i="4"/>
  <c r="AG50" i="4"/>
  <c r="AH50" i="4" s="1"/>
  <c r="AO50" i="4"/>
  <c r="AJ50" i="4"/>
  <c r="AK50" i="4" s="1"/>
  <c r="I56" i="9" s="1"/>
  <c r="AJ48" i="4"/>
  <c r="AK48" i="4" s="1"/>
  <c r="I54" i="9" s="1"/>
  <c r="AO48" i="4"/>
  <c r="AG48" i="4"/>
  <c r="AH48" i="4" s="1"/>
  <c r="AJ45" i="4"/>
  <c r="AK45" i="4" s="1"/>
  <c r="I51" i="9" s="1"/>
  <c r="AO45" i="4"/>
  <c r="AG45" i="4"/>
  <c r="AH45" i="4" s="1"/>
  <c r="W91" i="6"/>
  <c r="N85" i="9"/>
  <c r="N82" i="9"/>
  <c r="N78" i="9"/>
  <c r="N74" i="9"/>
  <c r="N69" i="9"/>
  <c r="N67" i="9"/>
  <c r="N65" i="9"/>
  <c r="N60" i="9"/>
  <c r="N71" i="9"/>
  <c r="N84" i="9"/>
  <c r="N64" i="9"/>
  <c r="N62" i="9"/>
  <c r="N47" i="9"/>
  <c r="N73" i="9"/>
  <c r="N77" i="9"/>
  <c r="N53" i="9"/>
  <c r="N63" i="9"/>
  <c r="N61" i="9"/>
  <c r="N59" i="9"/>
  <c r="N51" i="9"/>
  <c r="N57" i="9"/>
  <c r="AD87" i="6"/>
  <c r="M86" i="6"/>
  <c r="O86" i="6" s="1"/>
  <c r="S86" i="6"/>
  <c r="U86" i="6" s="1"/>
  <c r="X86" i="6"/>
  <c r="Y86" i="6"/>
  <c r="O94" i="6"/>
  <c r="O90" i="6"/>
  <c r="R87" i="6"/>
  <c r="W75" i="6"/>
  <c r="I64" i="6"/>
  <c r="L64" i="6"/>
  <c r="L61" i="6"/>
  <c r="Y60" i="6"/>
  <c r="P60" i="6"/>
  <c r="R60" i="6" s="1"/>
  <c r="V60" i="6"/>
  <c r="W60" i="6" s="1"/>
  <c r="Z60" i="6"/>
  <c r="M60" i="6"/>
  <c r="O60" i="6" s="1"/>
  <c r="X60" i="6"/>
  <c r="L46" i="6"/>
  <c r="I46" i="6"/>
  <c r="U46" i="6"/>
  <c r="AD46" i="6"/>
  <c r="X100" i="6"/>
  <c r="O99" i="6"/>
  <c r="Z97" i="6"/>
  <c r="S97" i="6"/>
  <c r="U97" i="6" s="1"/>
  <c r="X96" i="6"/>
  <c r="Z93" i="6"/>
  <c r="S93" i="6"/>
  <c r="U93" i="6" s="1"/>
  <c r="AD91" i="6"/>
  <c r="AD88" i="6"/>
  <c r="M87" i="6"/>
  <c r="O87" i="6" s="1"/>
  <c r="S87" i="6"/>
  <c r="U87" i="6" s="1"/>
  <c r="X87" i="6"/>
  <c r="Y87" i="6"/>
  <c r="Y83" i="6"/>
  <c r="X83" i="6"/>
  <c r="S83" i="6"/>
  <c r="U83" i="6" s="1"/>
  <c r="Z83" i="6"/>
  <c r="Y79" i="6"/>
  <c r="X79" i="6"/>
  <c r="S79" i="6"/>
  <c r="U79" i="6" s="1"/>
  <c r="Z79" i="6"/>
  <c r="Y75" i="6"/>
  <c r="X75" i="6"/>
  <c r="S75" i="6"/>
  <c r="U75" i="6" s="1"/>
  <c r="Z75" i="6"/>
  <c r="Y71" i="6"/>
  <c r="X71" i="6"/>
  <c r="S71" i="6"/>
  <c r="U71" i="6" s="1"/>
  <c r="Z71" i="6"/>
  <c r="Y67" i="6"/>
  <c r="X67" i="6"/>
  <c r="S67" i="6"/>
  <c r="U67" i="6" s="1"/>
  <c r="Z67" i="6"/>
  <c r="Y64" i="6"/>
  <c r="X64" i="6"/>
  <c r="S64" i="6"/>
  <c r="U64" i="6" s="1"/>
  <c r="Z64" i="6"/>
  <c r="AD61" i="6"/>
  <c r="S60" i="6"/>
  <c r="U60" i="6" s="1"/>
  <c r="Y99" i="6"/>
  <c r="Z98" i="6"/>
  <c r="S98" i="6"/>
  <c r="U98" i="6" s="1"/>
  <c r="L98" i="6"/>
  <c r="X97" i="6"/>
  <c r="Y95" i="6"/>
  <c r="Z94" i="6"/>
  <c r="S94" i="6"/>
  <c r="U94" i="6" s="1"/>
  <c r="L94" i="6"/>
  <c r="X93" i="6"/>
  <c r="Y91" i="6"/>
  <c r="Z90" i="6"/>
  <c r="S90" i="6"/>
  <c r="U90" i="6" s="1"/>
  <c r="L90" i="6"/>
  <c r="M88" i="6"/>
  <c r="O88" i="6" s="1"/>
  <c r="S88" i="6"/>
  <c r="U88" i="6" s="1"/>
  <c r="X88" i="6"/>
  <c r="Y88" i="6"/>
  <c r="L87" i="6"/>
  <c r="V86" i="6"/>
  <c r="W86" i="6" s="1"/>
  <c r="AD85" i="6"/>
  <c r="P83" i="6"/>
  <c r="R83" i="6" s="1"/>
  <c r="Z81" i="6"/>
  <c r="P79" i="6"/>
  <c r="R79" i="6" s="1"/>
  <c r="Z77" i="6"/>
  <c r="P75" i="6"/>
  <c r="R75" i="6" s="1"/>
  <c r="Z73" i="6"/>
  <c r="P71" i="6"/>
  <c r="R71" i="6" s="1"/>
  <c r="Z69" i="6"/>
  <c r="P67" i="6"/>
  <c r="R67" i="6" s="1"/>
  <c r="AD64" i="6"/>
  <c r="P64" i="6"/>
  <c r="R64" i="6" s="1"/>
  <c r="Z62" i="6"/>
  <c r="L58" i="6"/>
  <c r="O58" i="6"/>
  <c r="AD58" i="6"/>
  <c r="I58" i="6"/>
  <c r="L56" i="6"/>
  <c r="U56" i="6"/>
  <c r="AD56" i="6"/>
  <c r="I56" i="6"/>
  <c r="L54" i="6"/>
  <c r="O54" i="6"/>
  <c r="AD54" i="6"/>
  <c r="I54" i="6"/>
  <c r="I83" i="6"/>
  <c r="L83" i="6"/>
  <c r="I79" i="6"/>
  <c r="L79" i="6"/>
  <c r="I75" i="6"/>
  <c r="L75" i="6"/>
  <c r="I71" i="6"/>
  <c r="L71" i="6"/>
  <c r="I67" i="6"/>
  <c r="L67" i="6"/>
  <c r="L59" i="6"/>
  <c r="I59" i="6"/>
  <c r="AD59" i="6"/>
  <c r="W59" i="6"/>
  <c r="L57" i="6"/>
  <c r="AD57" i="6"/>
  <c r="I57" i="6"/>
  <c r="L55" i="6"/>
  <c r="O55" i="6"/>
  <c r="AD55" i="6"/>
  <c r="I55" i="6"/>
  <c r="I38" i="6"/>
  <c r="L38" i="6"/>
  <c r="U38" i="6"/>
  <c r="AD38" i="6"/>
  <c r="X92" i="6"/>
  <c r="Y100" i="6"/>
  <c r="L99" i="6"/>
  <c r="X98" i="6"/>
  <c r="I98" i="6"/>
  <c r="P97" i="6"/>
  <c r="R97" i="6" s="1"/>
  <c r="Y96" i="6"/>
  <c r="L95" i="6"/>
  <c r="X94" i="6"/>
  <c r="I94" i="6"/>
  <c r="P93" i="6"/>
  <c r="R93" i="6" s="1"/>
  <c r="O93" i="6"/>
  <c r="Y92" i="6"/>
  <c r="L91" i="6"/>
  <c r="X90" i="6"/>
  <c r="I90" i="6"/>
  <c r="M89" i="6"/>
  <c r="O89" i="6" s="1"/>
  <c r="Y89" i="6"/>
  <c r="L88" i="6"/>
  <c r="V87" i="6"/>
  <c r="W87" i="6" s="1"/>
  <c r="I87" i="6"/>
  <c r="AA86" i="6"/>
  <c r="AD86" i="6"/>
  <c r="M85" i="6"/>
  <c r="O85" i="6" s="1"/>
  <c r="S85" i="6"/>
  <c r="U85" i="6" s="1"/>
  <c r="X85" i="6"/>
  <c r="Y85" i="6"/>
  <c r="L84" i="6"/>
  <c r="AD84" i="6"/>
  <c r="AA83" i="6"/>
  <c r="M83" i="6"/>
  <c r="O83" i="6" s="1"/>
  <c r="Y82" i="6"/>
  <c r="P82" i="6"/>
  <c r="R82" i="6" s="1"/>
  <c r="X82" i="6"/>
  <c r="X81" i="6"/>
  <c r="L80" i="6"/>
  <c r="AA79" i="6"/>
  <c r="M79" i="6"/>
  <c r="O79" i="6" s="1"/>
  <c r="Y78" i="6"/>
  <c r="P78" i="6"/>
  <c r="R78" i="6" s="1"/>
  <c r="X78" i="6"/>
  <c r="X77" i="6"/>
  <c r="L76" i="6"/>
  <c r="AA75" i="6"/>
  <c r="M75" i="6"/>
  <c r="O75" i="6" s="1"/>
  <c r="Y74" i="6"/>
  <c r="P74" i="6"/>
  <c r="R74" i="6" s="1"/>
  <c r="X74" i="6"/>
  <c r="X73" i="6"/>
  <c r="O72" i="6"/>
  <c r="L72" i="6"/>
  <c r="AA71" i="6"/>
  <c r="M71" i="6"/>
  <c r="O71" i="6" s="1"/>
  <c r="Y70" i="6"/>
  <c r="P70" i="6"/>
  <c r="R70" i="6" s="1"/>
  <c r="X70" i="6"/>
  <c r="X69" i="6"/>
  <c r="O68" i="6"/>
  <c r="L68" i="6"/>
  <c r="AA67" i="6"/>
  <c r="M67" i="6"/>
  <c r="O67" i="6" s="1"/>
  <c r="Y66" i="6"/>
  <c r="P66" i="6"/>
  <c r="R66" i="6" s="1"/>
  <c r="X66" i="6"/>
  <c r="O65" i="6"/>
  <c r="L65" i="6"/>
  <c r="AA64" i="6"/>
  <c r="M64" i="6"/>
  <c r="O64" i="6" s="1"/>
  <c r="Y63" i="6"/>
  <c r="P63" i="6"/>
  <c r="R63" i="6" s="1"/>
  <c r="X63" i="6"/>
  <c r="X62" i="6"/>
  <c r="I61" i="6"/>
  <c r="I60" i="6"/>
  <c r="L60" i="6"/>
  <c r="L50" i="6"/>
  <c r="I50" i="6"/>
  <c r="O50" i="6"/>
  <c r="AD50" i="6"/>
  <c r="L51" i="6"/>
  <c r="I51" i="6"/>
  <c r="U51" i="6"/>
  <c r="AD51" i="6"/>
  <c r="L47" i="6"/>
  <c r="I47" i="6"/>
  <c r="U47" i="6"/>
  <c r="AD47" i="6"/>
  <c r="L43" i="6"/>
  <c r="I43" i="6"/>
  <c r="AD43" i="6"/>
  <c r="I42" i="6"/>
  <c r="L42" i="6"/>
  <c r="AD42" i="6"/>
  <c r="I41" i="6"/>
  <c r="L41" i="6"/>
  <c r="Y80" i="6"/>
  <c r="Y76" i="6"/>
  <c r="Y72" i="6"/>
  <c r="Y68" i="6"/>
  <c r="Y65" i="6"/>
  <c r="L52" i="6"/>
  <c r="I52" i="6"/>
  <c r="O52" i="6"/>
  <c r="AD52" i="6"/>
  <c r="L48" i="6"/>
  <c r="I48" i="6"/>
  <c r="O48" i="6"/>
  <c r="AD48" i="6"/>
  <c r="L44" i="6"/>
  <c r="I44" i="6"/>
  <c r="U44" i="6"/>
  <c r="AD44" i="6"/>
  <c r="Y81" i="6"/>
  <c r="Y77" i="6"/>
  <c r="Y73" i="6"/>
  <c r="Y69" i="6"/>
  <c r="Y62" i="6"/>
  <c r="Y59" i="6"/>
  <c r="Z59" i="6"/>
  <c r="AA58" i="6"/>
  <c r="Z58" i="6"/>
  <c r="AA57" i="6"/>
  <c r="Z57" i="6"/>
  <c r="AA56" i="6"/>
  <c r="Z56" i="6"/>
  <c r="AA55" i="6"/>
  <c r="Z55" i="6"/>
  <c r="AA54" i="6"/>
  <c r="Z54" i="6"/>
  <c r="L53" i="6"/>
  <c r="I53" i="6"/>
  <c r="U53" i="6"/>
  <c r="AD53" i="6"/>
  <c r="L49" i="6"/>
  <c r="I49" i="6"/>
  <c r="U49" i="6"/>
  <c r="AD49" i="6"/>
  <c r="L45" i="6"/>
  <c r="I45" i="6"/>
  <c r="U45" i="6"/>
  <c r="AD45" i="6"/>
  <c r="I39" i="6"/>
  <c r="L39" i="6"/>
  <c r="AD39" i="6"/>
  <c r="W57" i="6"/>
  <c r="W43" i="6"/>
  <c r="W42" i="6"/>
  <c r="I40" i="6"/>
  <c r="L40" i="6"/>
  <c r="Z53" i="6"/>
  <c r="Z52" i="6"/>
  <c r="Z51" i="6"/>
  <c r="Z50" i="6"/>
  <c r="Z49" i="6"/>
  <c r="Z48" i="6"/>
  <c r="Z47" i="6"/>
  <c r="Z46" i="6"/>
  <c r="Z45" i="6"/>
  <c r="Z44" i="6"/>
  <c r="Z43" i="6"/>
  <c r="W39" i="6"/>
  <c r="AD40" i="6"/>
  <c r="AZ43" i="4" l="1"/>
  <c r="AZ60" i="4"/>
  <c r="AZ51" i="4"/>
  <c r="AZ44" i="4"/>
  <c r="AZ52" i="4"/>
  <c r="AZ59" i="4"/>
  <c r="AN92" i="11"/>
  <c r="T96" i="9"/>
  <c r="G39" i="11"/>
  <c r="T39" i="11" s="1"/>
  <c r="U39" i="11" s="1"/>
  <c r="V39" i="11" s="1"/>
  <c r="H47" i="11"/>
  <c r="Q47" i="11" s="1"/>
  <c r="R47" i="11" s="1"/>
  <c r="S47" i="11" s="1"/>
  <c r="T47" i="11"/>
  <c r="U47" i="11" s="1"/>
  <c r="V47" i="11" s="1"/>
  <c r="G13" i="11"/>
  <c r="T13" i="11" s="1"/>
  <c r="U13" i="11" s="1"/>
  <c r="G16" i="11"/>
  <c r="H16" i="11" s="1"/>
  <c r="Q16" i="11" s="1"/>
  <c r="R16" i="11" s="1"/>
  <c r="S16" i="11" s="1"/>
  <c r="G34" i="11"/>
  <c r="T34" i="11" s="1"/>
  <c r="U34" i="11" s="1"/>
  <c r="V34" i="11" s="1"/>
  <c r="G50" i="11"/>
  <c r="T50" i="11" s="1"/>
  <c r="U50" i="11" s="1"/>
  <c r="V50" i="11" s="1"/>
  <c r="H17" i="11"/>
  <c r="Q17" i="11" s="1"/>
  <c r="R17" i="11" s="1"/>
  <c r="S17" i="11" s="1"/>
  <c r="T17" i="11"/>
  <c r="U17" i="11" s="1"/>
  <c r="V17" i="11" s="1"/>
  <c r="G25" i="11"/>
  <c r="T25" i="11" s="1"/>
  <c r="U25" i="11" s="1"/>
  <c r="V25" i="11" s="1"/>
  <c r="G27" i="11"/>
  <c r="T27" i="11" s="1"/>
  <c r="U27" i="11" s="1"/>
  <c r="H33" i="11"/>
  <c r="Q33" i="11" s="1"/>
  <c r="R33" i="11" s="1"/>
  <c r="S33" i="11" s="1"/>
  <c r="T33" i="11"/>
  <c r="U33" i="11" s="1"/>
  <c r="V33" i="11" s="1"/>
  <c r="H41" i="11"/>
  <c r="Q41" i="11" s="1"/>
  <c r="R41" i="11" s="1"/>
  <c r="S41" i="11" s="1"/>
  <c r="T41" i="11"/>
  <c r="U41" i="11" s="1"/>
  <c r="V41" i="11" s="1"/>
  <c r="H49" i="11"/>
  <c r="Q49" i="11" s="1"/>
  <c r="R49" i="11" s="1"/>
  <c r="S49" i="11" s="1"/>
  <c r="T49" i="11"/>
  <c r="U49" i="11" s="1"/>
  <c r="V49" i="11" s="1"/>
  <c r="H57" i="11"/>
  <c r="Q57" i="11" s="1"/>
  <c r="R57" i="11" s="1"/>
  <c r="S57" i="11" s="1"/>
  <c r="T57" i="11"/>
  <c r="U57" i="11" s="1"/>
  <c r="V57" i="11" s="1"/>
  <c r="H65" i="11"/>
  <c r="Q65" i="11" s="1"/>
  <c r="R65" i="11" s="1"/>
  <c r="S65" i="11" s="1"/>
  <c r="T65" i="11"/>
  <c r="U65" i="11" s="1"/>
  <c r="V65" i="11" s="1"/>
  <c r="G14" i="11"/>
  <c r="T14" i="11" s="1"/>
  <c r="U14" i="11" s="1"/>
  <c r="V14" i="11" s="1"/>
  <c r="G28" i="11"/>
  <c r="T28" i="11" s="1"/>
  <c r="U28" i="11" s="1"/>
  <c r="V28" i="11" s="1"/>
  <c r="G42" i="11"/>
  <c r="T42" i="11" s="1"/>
  <c r="U42" i="11" s="1"/>
  <c r="V42" i="11" s="1"/>
  <c r="G60" i="11"/>
  <c r="T60" i="11" s="1"/>
  <c r="U60" i="11" s="1"/>
  <c r="V60" i="11" s="1"/>
  <c r="G20" i="11"/>
  <c r="T20" i="11" s="1"/>
  <c r="U20" i="11" s="1"/>
  <c r="V20" i="11" s="1"/>
  <c r="H24" i="11"/>
  <c r="Q24" i="11" s="1"/>
  <c r="R24" i="11" s="1"/>
  <c r="S24" i="11" s="1"/>
  <c r="T24" i="11"/>
  <c r="U24" i="11" s="1"/>
  <c r="V24" i="11" s="1"/>
  <c r="G30" i="11"/>
  <c r="T30" i="11" s="1"/>
  <c r="U30" i="11" s="1"/>
  <c r="V30" i="11" s="1"/>
  <c r="H40" i="11"/>
  <c r="Q40" i="11" s="1"/>
  <c r="R40" i="11" s="1"/>
  <c r="S40" i="11" s="1"/>
  <c r="T40" i="11"/>
  <c r="U40" i="11" s="1"/>
  <c r="V40" i="11" s="1"/>
  <c r="G46" i="11"/>
  <c r="T46" i="11" s="1"/>
  <c r="U46" i="11" s="1"/>
  <c r="V46" i="11" s="1"/>
  <c r="G62" i="11"/>
  <c r="T62" i="11" s="1"/>
  <c r="U62" i="11" s="1"/>
  <c r="V62" i="11" s="1"/>
  <c r="G23" i="11"/>
  <c r="T23" i="11" s="1"/>
  <c r="U23" i="11" s="1"/>
  <c r="V23" i="11" s="1"/>
  <c r="H56" i="11"/>
  <c r="Q56" i="11" s="1"/>
  <c r="R56" i="11" s="1"/>
  <c r="S56" i="11" s="1"/>
  <c r="T56" i="11"/>
  <c r="U56" i="11" s="1"/>
  <c r="V56" i="11" s="1"/>
  <c r="G19" i="11"/>
  <c r="T19" i="11" s="1"/>
  <c r="U19" i="11" s="1"/>
  <c r="I27" i="11"/>
  <c r="J27" i="11" s="1"/>
  <c r="K27" i="11" s="1"/>
  <c r="M27" i="11" s="1"/>
  <c r="N27" i="11" s="1"/>
  <c r="G35" i="11"/>
  <c r="T35" i="11" s="1"/>
  <c r="U35" i="11" s="1"/>
  <c r="G43" i="11"/>
  <c r="T43" i="11" s="1"/>
  <c r="U43" i="11" s="1"/>
  <c r="V43" i="11" s="1"/>
  <c r="G51" i="11"/>
  <c r="T51" i="11" s="1"/>
  <c r="U51" i="11" s="1"/>
  <c r="G59" i="11"/>
  <c r="T59" i="11" s="1"/>
  <c r="U59" i="11" s="1"/>
  <c r="G32" i="11"/>
  <c r="H32" i="11" s="1"/>
  <c r="Q32" i="11" s="1"/>
  <c r="R32" i="11" s="1"/>
  <c r="S32" i="11" s="1"/>
  <c r="G38" i="11"/>
  <c r="T38" i="11" s="1"/>
  <c r="U38" i="11" s="1"/>
  <c r="V38" i="11" s="1"/>
  <c r="G48" i="11"/>
  <c r="G64" i="11"/>
  <c r="H64" i="11" s="1"/>
  <c r="Q64" i="11" s="1"/>
  <c r="R64" i="11" s="1"/>
  <c r="S64" i="11" s="1"/>
  <c r="G18" i="11"/>
  <c r="T18" i="11" s="1"/>
  <c r="U18" i="11" s="1"/>
  <c r="V18" i="11" s="1"/>
  <c r="G26" i="11"/>
  <c r="T26" i="11" s="1"/>
  <c r="U26" i="11" s="1"/>
  <c r="V26" i="11" s="1"/>
  <c r="I34" i="11"/>
  <c r="J34" i="11" s="1"/>
  <c r="K34" i="11" s="1"/>
  <c r="M34" i="11" s="1"/>
  <c r="N34" i="11" s="1"/>
  <c r="I40" i="11"/>
  <c r="J40" i="11" s="1"/>
  <c r="K40" i="11" s="1"/>
  <c r="M40" i="11" s="1"/>
  <c r="N40" i="11" s="1"/>
  <c r="G44" i="11"/>
  <c r="T44" i="11" s="1"/>
  <c r="U44" i="11" s="1"/>
  <c r="V44" i="11" s="1"/>
  <c r="I50" i="11"/>
  <c r="J50" i="11" s="1"/>
  <c r="K50" i="11" s="1"/>
  <c r="M50" i="11" s="1"/>
  <c r="N50" i="11" s="1"/>
  <c r="G58" i="11"/>
  <c r="T58" i="11" s="1"/>
  <c r="U58" i="11" s="1"/>
  <c r="V58" i="11" s="1"/>
  <c r="H31" i="11"/>
  <c r="Q31" i="11" s="1"/>
  <c r="R31" i="11" s="1"/>
  <c r="S31" i="11" s="1"/>
  <c r="T31" i="11"/>
  <c r="U31" i="11" s="1"/>
  <c r="V31" i="11" s="1"/>
  <c r="G22" i="11"/>
  <c r="T22" i="11" s="1"/>
  <c r="U22" i="11" s="1"/>
  <c r="V22" i="11" s="1"/>
  <c r="H15" i="11"/>
  <c r="Q15" i="11" s="1"/>
  <c r="R15" i="11" s="1"/>
  <c r="S15" i="11" s="1"/>
  <c r="T15" i="11"/>
  <c r="U15" i="11" s="1"/>
  <c r="V15" i="11" s="1"/>
  <c r="H21" i="11"/>
  <c r="Q21" i="11" s="1"/>
  <c r="R21" i="11" s="1"/>
  <c r="T21" i="11"/>
  <c r="U21" i="11" s="1"/>
  <c r="V21" i="11" s="1"/>
  <c r="G29" i="11"/>
  <c r="T29" i="11" s="1"/>
  <c r="U29" i="11" s="1"/>
  <c r="H37" i="11"/>
  <c r="Q37" i="11" s="1"/>
  <c r="R37" i="11" s="1"/>
  <c r="S37" i="11" s="1"/>
  <c r="T37" i="11"/>
  <c r="U37" i="11" s="1"/>
  <c r="V37" i="11" s="1"/>
  <c r="G45" i="11"/>
  <c r="T45" i="11" s="1"/>
  <c r="U45" i="11" s="1"/>
  <c r="H53" i="11"/>
  <c r="Q53" i="11" s="1"/>
  <c r="R53" i="11" s="1"/>
  <c r="S53" i="11" s="1"/>
  <c r="T53" i="11"/>
  <c r="U53" i="11" s="1"/>
  <c r="V53" i="11" s="1"/>
  <c r="G55" i="11"/>
  <c r="T55" i="11" s="1"/>
  <c r="U55" i="11" s="1"/>
  <c r="V55" i="11" s="1"/>
  <c r="G61" i="11"/>
  <c r="T61" i="11" s="1"/>
  <c r="U61" i="11" s="1"/>
  <c r="H63" i="11"/>
  <c r="Q63" i="11" s="1"/>
  <c r="R63" i="11" s="1"/>
  <c r="S63" i="11" s="1"/>
  <c r="T63" i="11"/>
  <c r="U63" i="11" s="1"/>
  <c r="V63" i="11" s="1"/>
  <c r="I14" i="11"/>
  <c r="J14" i="11" s="1"/>
  <c r="K14" i="11" s="1"/>
  <c r="M14" i="11" s="1"/>
  <c r="N14" i="11" s="1"/>
  <c r="G36" i="11"/>
  <c r="T36" i="11" s="1"/>
  <c r="U36" i="11" s="1"/>
  <c r="V36" i="11" s="1"/>
  <c r="I42" i="11"/>
  <c r="J42" i="11" s="1"/>
  <c r="K42" i="11" s="1"/>
  <c r="M42" i="11" s="1"/>
  <c r="N42" i="11" s="1"/>
  <c r="G52" i="11"/>
  <c r="T52" i="11" s="1"/>
  <c r="U52" i="11" s="1"/>
  <c r="V52" i="11" s="1"/>
  <c r="G12" i="11"/>
  <c r="T12" i="11" s="1"/>
  <c r="U12" i="11" s="1"/>
  <c r="V12" i="11" s="1"/>
  <c r="I30" i="11"/>
  <c r="J30" i="11" s="1"/>
  <c r="K30" i="11" s="1"/>
  <c r="M30" i="11" s="1"/>
  <c r="N30" i="11" s="1"/>
  <c r="I46" i="11"/>
  <c r="J46" i="11" s="1"/>
  <c r="K46" i="11" s="1"/>
  <c r="M46" i="11" s="1"/>
  <c r="N46" i="11" s="1"/>
  <c r="G54" i="11"/>
  <c r="T54" i="11" s="1"/>
  <c r="U54" i="11" s="1"/>
  <c r="V54" i="11" s="1"/>
  <c r="I62" i="11"/>
  <c r="J62" i="11" s="1"/>
  <c r="K62" i="11" s="1"/>
  <c r="M62" i="11" s="1"/>
  <c r="N62" i="11" s="1"/>
  <c r="P184" i="9"/>
  <c r="BA177" i="4"/>
  <c r="AN96" i="11"/>
  <c r="U102" i="9" s="1"/>
  <c r="T102" i="9"/>
  <c r="AN95" i="11"/>
  <c r="U101" i="9" s="1"/>
  <c r="T101" i="9"/>
  <c r="AN103" i="11"/>
  <c r="T109" i="9"/>
  <c r="AN97" i="11"/>
  <c r="U103" i="9" s="1"/>
  <c r="T103" i="9"/>
  <c r="AN94" i="11"/>
  <c r="U100" i="9" s="1"/>
  <c r="T100" i="9"/>
  <c r="AN93" i="11"/>
  <c r="T99" i="9"/>
  <c r="AN84" i="11"/>
  <c r="T90" i="9"/>
  <c r="AN83" i="11"/>
  <c r="U89" i="9" s="1"/>
  <c r="T89" i="9"/>
  <c r="AN88" i="11"/>
  <c r="U94" i="9" s="1"/>
  <c r="T94" i="9"/>
  <c r="AN87" i="11"/>
  <c r="U93" i="9" s="1"/>
  <c r="T93" i="9"/>
  <c r="U98" i="9"/>
  <c r="AN100" i="11"/>
  <c r="T106" i="9"/>
  <c r="AN85" i="11"/>
  <c r="T91" i="9"/>
  <c r="AN99" i="11"/>
  <c r="U105" i="9" s="1"/>
  <c r="T105" i="9"/>
  <c r="AN86" i="11"/>
  <c r="U92" i="9" s="1"/>
  <c r="T92" i="9"/>
  <c r="AN98" i="11"/>
  <c r="U104" i="9" s="1"/>
  <c r="T104" i="9"/>
  <c r="AN101" i="11"/>
  <c r="T107" i="9"/>
  <c r="AN80" i="11"/>
  <c r="U86" i="9" s="1"/>
  <c r="T86" i="9"/>
  <c r="AN79" i="11"/>
  <c r="U85" i="9" s="1"/>
  <c r="T85" i="9"/>
  <c r="AN81" i="11"/>
  <c r="U87" i="9" s="1"/>
  <c r="T87" i="9"/>
  <c r="AN89" i="11"/>
  <c r="U95" i="9" s="1"/>
  <c r="T95" i="9"/>
  <c r="AN91" i="11"/>
  <c r="U97" i="9" s="1"/>
  <c r="T97" i="9"/>
  <c r="AN69" i="11"/>
  <c r="AN78" i="11"/>
  <c r="AN77" i="11"/>
  <c r="AN70" i="11"/>
  <c r="AN72" i="11"/>
  <c r="AN73" i="11"/>
  <c r="AN75" i="11"/>
  <c r="AN76" i="11"/>
  <c r="AN71" i="11"/>
  <c r="AN74" i="11"/>
  <c r="P63" i="4"/>
  <c r="D69" i="9" s="1"/>
  <c r="AW63" i="4"/>
  <c r="AX63" i="4" s="1"/>
  <c r="AY63" i="4" s="1"/>
  <c r="P64" i="4"/>
  <c r="D70" i="9" s="1"/>
  <c r="AW64" i="4"/>
  <c r="AX64" i="4" s="1"/>
  <c r="AY64" i="4" s="1"/>
  <c r="AV44" i="4"/>
  <c r="AV60" i="4"/>
  <c r="AV59" i="4"/>
  <c r="AV43" i="4"/>
  <c r="AV51" i="4"/>
  <c r="AV52" i="4"/>
  <c r="Q58" i="9"/>
  <c r="H86" i="9"/>
  <c r="H85" i="9"/>
  <c r="H83" i="9"/>
  <c r="AE99" i="6"/>
  <c r="D103" i="9"/>
  <c r="D109" i="9"/>
  <c r="D111" i="9"/>
  <c r="D117" i="9"/>
  <c r="D123" i="9"/>
  <c r="D135" i="9"/>
  <c r="D137" i="9"/>
  <c r="D75" i="9"/>
  <c r="D78" i="9"/>
  <c r="H55" i="9"/>
  <c r="P52" i="4"/>
  <c r="D58" i="9" s="1"/>
  <c r="H58" i="9"/>
  <c r="P41" i="4"/>
  <c r="D47" i="9" s="1"/>
  <c r="P59" i="4"/>
  <c r="D65" i="9" s="1"/>
  <c r="H65" i="9"/>
  <c r="P61" i="4"/>
  <c r="D67" i="9" s="1"/>
  <c r="H67" i="9"/>
  <c r="H77" i="9"/>
  <c r="D79" i="9"/>
  <c r="D84" i="9"/>
  <c r="H60" i="9"/>
  <c r="D92" i="9"/>
  <c r="D98" i="9"/>
  <c r="D100" i="9"/>
  <c r="D104" i="9"/>
  <c r="D106" i="9"/>
  <c r="D110" i="9"/>
  <c r="D112" i="9"/>
  <c r="D120" i="9"/>
  <c r="D142" i="9"/>
  <c r="P40" i="4"/>
  <c r="H56" i="9"/>
  <c r="H57" i="9"/>
  <c r="H82" i="9"/>
  <c r="D91" i="9"/>
  <c r="P55" i="4"/>
  <c r="D61" i="9" s="1"/>
  <c r="P47" i="4"/>
  <c r="D53" i="9" s="1"/>
  <c r="D80" i="9"/>
  <c r="H80" i="9"/>
  <c r="D82" i="9"/>
  <c r="D85" i="9"/>
  <c r="D101" i="9"/>
  <c r="D107" i="9"/>
  <c r="D121" i="9"/>
  <c r="D129" i="9"/>
  <c r="D141" i="9"/>
  <c r="D147" i="9"/>
  <c r="H64" i="9"/>
  <c r="D72" i="9"/>
  <c r="D73" i="9"/>
  <c r="P46" i="4"/>
  <c r="D52" i="9" s="1"/>
  <c r="P49" i="4"/>
  <c r="D55" i="9" s="1"/>
  <c r="D74" i="9"/>
  <c r="H62" i="9"/>
  <c r="D76" i="9"/>
  <c r="H76" i="9"/>
  <c r="D116" i="9"/>
  <c r="D122" i="9"/>
  <c r="D128" i="9"/>
  <c r="D130" i="9"/>
  <c r="D134" i="9"/>
  <c r="D140" i="9"/>
  <c r="P42" i="4"/>
  <c r="D48" i="9" s="1"/>
  <c r="P45" i="4"/>
  <c r="D51" i="9" s="1"/>
  <c r="H71" i="9"/>
  <c r="D89" i="9"/>
  <c r="H51" i="9"/>
  <c r="H61" i="9"/>
  <c r="P43" i="4"/>
  <c r="D49" i="9" s="1"/>
  <c r="H49" i="9"/>
  <c r="P44" i="4"/>
  <c r="D50" i="9" s="1"/>
  <c r="H53" i="9"/>
  <c r="P57" i="4"/>
  <c r="D63" i="9" s="1"/>
  <c r="H63" i="9"/>
  <c r="H68" i="9"/>
  <c r="D71" i="9"/>
  <c r="D81" i="9"/>
  <c r="D87" i="9"/>
  <c r="D93" i="9"/>
  <c r="D99" i="9"/>
  <c r="D105" i="9"/>
  <c r="D115" i="9"/>
  <c r="D125" i="9"/>
  <c r="D133" i="9"/>
  <c r="H47" i="9"/>
  <c r="P60" i="4"/>
  <c r="D66" i="9" s="1"/>
  <c r="D77" i="9"/>
  <c r="P54" i="4"/>
  <c r="D60" i="9" s="1"/>
  <c r="P56" i="4"/>
  <c r="D62" i="9" s="1"/>
  <c r="D83" i="9"/>
  <c r="D86" i="9"/>
  <c r="D96" i="9"/>
  <c r="D118" i="9"/>
  <c r="D132" i="9"/>
  <c r="D138" i="9"/>
  <c r="D144" i="9"/>
  <c r="D146" i="9"/>
  <c r="P48" i="4"/>
  <c r="D54" i="9" s="1"/>
  <c r="P50" i="4"/>
  <c r="D56" i="9" s="1"/>
  <c r="P51" i="4"/>
  <c r="D57" i="9" s="1"/>
  <c r="P62" i="4"/>
  <c r="D68" i="9" s="1"/>
  <c r="D95" i="9"/>
  <c r="D97" i="9"/>
  <c r="D113" i="9"/>
  <c r="D119" i="9"/>
  <c r="D127" i="9"/>
  <c r="D131" i="9"/>
  <c r="D139" i="9"/>
  <c r="D145" i="9"/>
  <c r="D149" i="9"/>
  <c r="H59" i="9"/>
  <c r="P58" i="4"/>
  <c r="D64" i="9" s="1"/>
  <c r="H69" i="9"/>
  <c r="H72" i="9"/>
  <c r="H73" i="9"/>
  <c r="H75" i="9"/>
  <c r="H78" i="9"/>
  <c r="H66" i="9"/>
  <c r="H84" i="9"/>
  <c r="D88" i="9"/>
  <c r="D90" i="9"/>
  <c r="D94" i="9"/>
  <c r="D108" i="9"/>
  <c r="D114" i="9"/>
  <c r="D124" i="9"/>
  <c r="D126" i="9"/>
  <c r="D136" i="9"/>
  <c r="D148" i="9"/>
  <c r="AE88" i="6"/>
  <c r="AN89" i="4" s="1"/>
  <c r="AZ89" i="4" s="1"/>
  <c r="AE70" i="6"/>
  <c r="AN71" i="4" s="1"/>
  <c r="AZ71" i="4" s="1"/>
  <c r="AE95" i="6"/>
  <c r="AN96" i="4" s="1"/>
  <c r="AZ96" i="4" s="1"/>
  <c r="AE69" i="6"/>
  <c r="AN70" i="4" s="1"/>
  <c r="AZ70" i="4" s="1"/>
  <c r="AE63" i="6"/>
  <c r="AE78" i="6"/>
  <c r="AN79" i="4" s="1"/>
  <c r="AZ79" i="4" s="1"/>
  <c r="AE91" i="6"/>
  <c r="AE89" i="6"/>
  <c r="AN90" i="4" s="1"/>
  <c r="AZ90" i="4" s="1"/>
  <c r="AE77" i="6"/>
  <c r="AN78" i="4" s="1"/>
  <c r="AZ78" i="4" s="1"/>
  <c r="AE81" i="6"/>
  <c r="AN82" i="4" s="1"/>
  <c r="AZ82" i="4" s="1"/>
  <c r="AE66" i="6"/>
  <c r="L74" i="9" s="1"/>
  <c r="AE82" i="6"/>
  <c r="AE62" i="6"/>
  <c r="AE73" i="6"/>
  <c r="AN74" i="4" s="1"/>
  <c r="AZ74" i="4" s="1"/>
  <c r="AE72" i="6"/>
  <c r="AN73" i="4" s="1"/>
  <c r="AZ73" i="4" s="1"/>
  <c r="AE76" i="6"/>
  <c r="AN77" i="4" s="1"/>
  <c r="AZ77" i="4" s="1"/>
  <c r="AE84" i="6"/>
  <c r="AN85" i="4" s="1"/>
  <c r="AZ85" i="4" s="1"/>
  <c r="AE86" i="6"/>
  <c r="AN87" i="4" s="1"/>
  <c r="AZ87" i="4" s="1"/>
  <c r="AE92" i="6"/>
  <c r="AN93" i="4" s="1"/>
  <c r="AZ93" i="4" s="1"/>
  <c r="AE96" i="6"/>
  <c r="AN97" i="4" s="1"/>
  <c r="AZ97" i="4" s="1"/>
  <c r="AE100" i="6"/>
  <c r="AN101" i="4" s="1"/>
  <c r="AZ101" i="4" s="1"/>
  <c r="AE48" i="6"/>
  <c r="AN49" i="4" s="1"/>
  <c r="AE80" i="6"/>
  <c r="AN81" i="4" s="1"/>
  <c r="AZ81" i="4" s="1"/>
  <c r="AE93" i="6"/>
  <c r="AN94" i="4" s="1"/>
  <c r="AZ94" i="4" s="1"/>
  <c r="AE97" i="6"/>
  <c r="AN98" i="4" s="1"/>
  <c r="AZ98" i="4" s="1"/>
  <c r="AE56" i="6"/>
  <c r="AN57" i="4" s="1"/>
  <c r="G49" i="9"/>
  <c r="G60" i="9"/>
  <c r="G51" i="9"/>
  <c r="G53" i="9"/>
  <c r="N55" i="9"/>
  <c r="H54" i="9"/>
  <c r="G61" i="9"/>
  <c r="G85" i="9"/>
  <c r="H74" i="9"/>
  <c r="H70" i="9"/>
  <c r="G73" i="9"/>
  <c r="N86" i="9"/>
  <c r="G83" i="9"/>
  <c r="G82" i="9"/>
  <c r="G59" i="9"/>
  <c r="G63" i="9"/>
  <c r="G62" i="9"/>
  <c r="G65" i="9"/>
  <c r="G69" i="9"/>
  <c r="G79" i="9"/>
  <c r="G84" i="9"/>
  <c r="H50" i="9"/>
  <c r="G80" i="9"/>
  <c r="H48" i="9"/>
  <c r="H52" i="9"/>
  <c r="G55" i="9"/>
  <c r="D59" i="9"/>
  <c r="G57" i="9"/>
  <c r="G71" i="9"/>
  <c r="G77" i="9"/>
  <c r="G81" i="9"/>
  <c r="G64" i="9"/>
  <c r="N75" i="9"/>
  <c r="G86" i="9"/>
  <c r="G47" i="9"/>
  <c r="AE74" i="6"/>
  <c r="L82" i="9" s="1"/>
  <c r="AE85" i="6"/>
  <c r="AN86" i="4" s="1"/>
  <c r="AZ86" i="4" s="1"/>
  <c r="AE59" i="6"/>
  <c r="AE83" i="6"/>
  <c r="AE42" i="6"/>
  <c r="AE43" i="6"/>
  <c r="AE51" i="6"/>
  <c r="AE38" i="6"/>
  <c r="AN39" i="4" s="1"/>
  <c r="AE71" i="6"/>
  <c r="AN72" i="4" s="1"/>
  <c r="AZ72" i="4" s="1"/>
  <c r="AE64" i="6"/>
  <c r="AE67" i="6"/>
  <c r="AE39" i="6"/>
  <c r="AN40" i="4" s="1"/>
  <c r="AZ40" i="4" s="1"/>
  <c r="AE45" i="6"/>
  <c r="AN46" i="4" s="1"/>
  <c r="AE53" i="6"/>
  <c r="AN54" i="4" s="1"/>
  <c r="AE44" i="6"/>
  <c r="AN45" i="4" s="1"/>
  <c r="AE52" i="6"/>
  <c r="AN53" i="4" s="1"/>
  <c r="AE61" i="6"/>
  <c r="AN62" i="4" s="1"/>
  <c r="AE87" i="6"/>
  <c r="AN88" i="4" s="1"/>
  <c r="AZ88" i="4" s="1"/>
  <c r="AE55" i="6"/>
  <c r="AN56" i="4" s="1"/>
  <c r="AE75" i="6"/>
  <c r="AE54" i="6"/>
  <c r="AN55" i="4" s="1"/>
  <c r="AE58" i="6"/>
  <c r="AE68" i="6"/>
  <c r="AN69" i="4" s="1"/>
  <c r="AZ69" i="4" s="1"/>
  <c r="AE49" i="6"/>
  <c r="AN50" i="4" s="1"/>
  <c r="AE57" i="6"/>
  <c r="AN58" i="4" s="1"/>
  <c r="AE40" i="6"/>
  <c r="AN41" i="4" s="1"/>
  <c r="AE41" i="6"/>
  <c r="AN42" i="4" s="1"/>
  <c r="AE47" i="6"/>
  <c r="AN48" i="4" s="1"/>
  <c r="AE50" i="6"/>
  <c r="AE60" i="6"/>
  <c r="AN61" i="4" s="1"/>
  <c r="AE90" i="6"/>
  <c r="AE94" i="6"/>
  <c r="AN95" i="4" s="1"/>
  <c r="AZ95" i="4" s="1"/>
  <c r="AE98" i="6"/>
  <c r="AE79" i="6"/>
  <c r="AN80" i="4" s="1"/>
  <c r="AZ80" i="4" s="1"/>
  <c r="AE46" i="6"/>
  <c r="AN47" i="4" s="1"/>
  <c r="AE65" i="6"/>
  <c r="AN66" i="4" s="1"/>
  <c r="AZ66" i="4" s="1"/>
  <c r="L53" i="9" l="1"/>
  <c r="AZ47" i="4"/>
  <c r="L48" i="9"/>
  <c r="AZ42" i="4"/>
  <c r="L62" i="9"/>
  <c r="AZ56" i="4"/>
  <c r="L67" i="9"/>
  <c r="AZ61" i="4"/>
  <c r="L47" i="9"/>
  <c r="AZ41" i="4"/>
  <c r="L60" i="9"/>
  <c r="AZ54" i="4"/>
  <c r="L54" i="9"/>
  <c r="AZ48" i="4"/>
  <c r="L56" i="9"/>
  <c r="AZ50" i="4"/>
  <c r="L59" i="9"/>
  <c r="AZ53" i="4"/>
  <c r="L51" i="9"/>
  <c r="AZ45" i="4"/>
  <c r="L64" i="9"/>
  <c r="AZ58" i="4"/>
  <c r="L61" i="9"/>
  <c r="AZ55" i="4"/>
  <c r="L68" i="9"/>
  <c r="AZ62" i="4"/>
  <c r="L52" i="9"/>
  <c r="AZ46" i="4"/>
  <c r="L63" i="9"/>
  <c r="AZ57" i="4"/>
  <c r="L55" i="9"/>
  <c r="AZ49" i="4"/>
  <c r="AD60" i="11"/>
  <c r="AG60" i="11" s="1"/>
  <c r="AD23" i="11"/>
  <c r="AD14" i="11"/>
  <c r="AD20" i="11"/>
  <c r="AD25" i="11"/>
  <c r="AD18" i="11"/>
  <c r="AD65" i="11"/>
  <c r="AG65" i="11" s="1"/>
  <c r="AD56" i="11"/>
  <c r="AG56" i="11" s="1"/>
  <c r="AM56" i="11" s="1"/>
  <c r="AD41" i="11"/>
  <c r="AG41" i="11" s="1"/>
  <c r="AM41" i="11" s="1"/>
  <c r="AJ41" i="11"/>
  <c r="AK41" i="11" s="1"/>
  <c r="AL41" i="11" s="1"/>
  <c r="I24" i="11"/>
  <c r="J24" i="11" s="1"/>
  <c r="K24" i="11" s="1"/>
  <c r="M24" i="11" s="1"/>
  <c r="N24" i="11" s="1"/>
  <c r="AD49" i="11"/>
  <c r="AG49" i="11" s="1"/>
  <c r="AM49" i="11" s="1"/>
  <c r="T54" i="9" s="1"/>
  <c r="H38" i="11"/>
  <c r="Q38" i="11" s="1"/>
  <c r="R38" i="11" s="1"/>
  <c r="H59" i="11"/>
  <c r="Q59" i="11" s="1"/>
  <c r="R59" i="11" s="1"/>
  <c r="S59" i="11" s="1"/>
  <c r="H43" i="11"/>
  <c r="Q43" i="11" s="1"/>
  <c r="R43" i="11" s="1"/>
  <c r="S43" i="11" s="1"/>
  <c r="AD33" i="11"/>
  <c r="H13" i="11"/>
  <c r="Q13" i="11" s="1"/>
  <c r="R13" i="11" s="1"/>
  <c r="S13" i="11" s="1"/>
  <c r="AJ15" i="11"/>
  <c r="AK15" i="11" s="1"/>
  <c r="AL15" i="11" s="1"/>
  <c r="AD34" i="11"/>
  <c r="AD47" i="11"/>
  <c r="AG47" i="11" s="1"/>
  <c r="AM47" i="11" s="1"/>
  <c r="H36" i="11"/>
  <c r="Q36" i="11" s="1"/>
  <c r="R36" i="11" s="1"/>
  <c r="H19" i="11"/>
  <c r="Q19" i="11" s="1"/>
  <c r="R19" i="11" s="1"/>
  <c r="S19" i="11" s="1"/>
  <c r="H51" i="11"/>
  <c r="Q51" i="11" s="1"/>
  <c r="R51" i="11" s="1"/>
  <c r="S51" i="11" s="1"/>
  <c r="H45" i="11"/>
  <c r="Q45" i="11" s="1"/>
  <c r="R45" i="11" s="1"/>
  <c r="S45" i="11" s="1"/>
  <c r="AD31" i="11"/>
  <c r="H58" i="11"/>
  <c r="Q58" i="11" s="1"/>
  <c r="R58" i="11" s="1"/>
  <c r="H44" i="11"/>
  <c r="Q44" i="11" s="1"/>
  <c r="R44" i="11" s="1"/>
  <c r="H35" i="11"/>
  <c r="Q35" i="11" s="1"/>
  <c r="R35" i="11" s="1"/>
  <c r="S35" i="11" s="1"/>
  <c r="AD12" i="11"/>
  <c r="AD36" i="11"/>
  <c r="H12" i="11"/>
  <c r="Q12" i="11" s="1"/>
  <c r="R12" i="11" s="1"/>
  <c r="S12" i="11" s="1"/>
  <c r="H55" i="11"/>
  <c r="Q55" i="11" s="1"/>
  <c r="R55" i="11" s="1"/>
  <c r="S55" i="11" s="1"/>
  <c r="AD58" i="11"/>
  <c r="AG58" i="11" s="1"/>
  <c r="AM58" i="11" s="1"/>
  <c r="T63" i="9" s="1"/>
  <c r="H18" i="11"/>
  <c r="Q18" i="11" s="1"/>
  <c r="R18" i="11" s="1"/>
  <c r="AD24" i="11"/>
  <c r="H46" i="11"/>
  <c r="Q46" i="11" s="1"/>
  <c r="R46" i="11" s="1"/>
  <c r="H20" i="11"/>
  <c r="Q20" i="11" s="1"/>
  <c r="R20" i="11" s="1"/>
  <c r="AD37" i="11"/>
  <c r="H25" i="11"/>
  <c r="Q25" i="11" s="1"/>
  <c r="R25" i="11" s="1"/>
  <c r="S25" i="11" s="1"/>
  <c r="AD15" i="11"/>
  <c r="H28" i="11"/>
  <c r="Q28" i="11" s="1"/>
  <c r="R28" i="11" s="1"/>
  <c r="S28" i="11" s="1"/>
  <c r="T48" i="11"/>
  <c r="U48" i="11" s="1"/>
  <c r="AD54" i="11"/>
  <c r="AG54" i="11" s="1"/>
  <c r="AD26" i="11"/>
  <c r="AD45" i="11"/>
  <c r="AG45" i="11" s="1"/>
  <c r="AM45" i="11" s="1"/>
  <c r="V45" i="11"/>
  <c r="AD50" i="11"/>
  <c r="AG50" i="11" s="1"/>
  <c r="AM50" i="11" s="1"/>
  <c r="T55" i="9" s="1"/>
  <c r="T64" i="11"/>
  <c r="U64" i="11" s="1"/>
  <c r="I64" i="11"/>
  <c r="J64" i="11" s="1"/>
  <c r="K64" i="11" s="1"/>
  <c r="M64" i="11" s="1"/>
  <c r="N64" i="11" s="1"/>
  <c r="AD51" i="11"/>
  <c r="AG51" i="11" s="1"/>
  <c r="AM51" i="11" s="1"/>
  <c r="V51" i="11"/>
  <c r="AD42" i="11"/>
  <c r="AG42" i="11" s="1"/>
  <c r="AM42" i="11" s="1"/>
  <c r="T47" i="9" s="1"/>
  <c r="AD43" i="11"/>
  <c r="AG43" i="11" s="1"/>
  <c r="AM43" i="11" s="1"/>
  <c r="T48" i="9" s="1"/>
  <c r="AD46" i="11"/>
  <c r="AG46" i="11" s="1"/>
  <c r="AM46" i="11" s="1"/>
  <c r="AD28" i="11"/>
  <c r="AD13" i="11"/>
  <c r="V13" i="11"/>
  <c r="H39" i="11"/>
  <c r="Q39" i="11" s="1"/>
  <c r="R39" i="11" s="1"/>
  <c r="S39" i="11" s="1"/>
  <c r="AD61" i="11"/>
  <c r="AG61" i="11" s="1"/>
  <c r="AM61" i="11" s="1"/>
  <c r="T66" i="9" s="1"/>
  <c r="V61" i="11"/>
  <c r="AD29" i="11"/>
  <c r="V29" i="11"/>
  <c r="AD22" i="11"/>
  <c r="AD63" i="11"/>
  <c r="AG63" i="11" s="1"/>
  <c r="AD39" i="11"/>
  <c r="AD40" i="11"/>
  <c r="AG40" i="11" s="1"/>
  <c r="AM40" i="11" s="1"/>
  <c r="AD30" i="11"/>
  <c r="AD52" i="11"/>
  <c r="AG52" i="11" s="1"/>
  <c r="AM52" i="11" s="1"/>
  <c r="T57" i="9" s="1"/>
  <c r="T32" i="11"/>
  <c r="U32" i="11" s="1"/>
  <c r="I32" i="11"/>
  <c r="J32" i="11" s="1"/>
  <c r="K32" i="11" s="1"/>
  <c r="M32" i="11" s="1"/>
  <c r="N32" i="11" s="1"/>
  <c r="AD59" i="11"/>
  <c r="AG59" i="11" s="1"/>
  <c r="V59" i="11"/>
  <c r="AD19" i="11"/>
  <c r="V19" i="11"/>
  <c r="H23" i="11"/>
  <c r="Q23" i="11" s="1"/>
  <c r="R23" i="11" s="1"/>
  <c r="S23" i="11" s="1"/>
  <c r="H60" i="11"/>
  <c r="Q60" i="11" s="1"/>
  <c r="R60" i="11" s="1"/>
  <c r="S60" i="11" s="1"/>
  <c r="AD53" i="11"/>
  <c r="AG53" i="11" s="1"/>
  <c r="AM53" i="11" s="1"/>
  <c r="T58" i="9" s="1"/>
  <c r="AD62" i="11"/>
  <c r="AG62" i="11" s="1"/>
  <c r="H34" i="11"/>
  <c r="Q34" i="11" s="1"/>
  <c r="R34" i="11" s="1"/>
  <c r="S21" i="11"/>
  <c r="AJ21" i="11"/>
  <c r="AK21" i="11" s="1"/>
  <c r="AL21" i="11" s="1"/>
  <c r="AD27" i="11"/>
  <c r="V27" i="11"/>
  <c r="AJ37" i="11"/>
  <c r="AK37" i="11" s="1"/>
  <c r="AL37" i="11" s="1"/>
  <c r="AJ57" i="11"/>
  <c r="AK57" i="11" s="1"/>
  <c r="AL57" i="11" s="1"/>
  <c r="S62" i="9" s="1"/>
  <c r="AJ56" i="11"/>
  <c r="AK56" i="11" s="1"/>
  <c r="H54" i="11"/>
  <c r="Q54" i="11" s="1"/>
  <c r="R54" i="11" s="1"/>
  <c r="S54" i="11" s="1"/>
  <c r="H52" i="11"/>
  <c r="Q52" i="11" s="1"/>
  <c r="R52" i="11" s="1"/>
  <c r="H61" i="11"/>
  <c r="Q61" i="11" s="1"/>
  <c r="R61" i="11" s="1"/>
  <c r="AD55" i="11"/>
  <c r="AG55" i="11" s="1"/>
  <c r="AM55" i="11" s="1"/>
  <c r="T60" i="9" s="1"/>
  <c r="H29" i="11"/>
  <c r="Q29" i="11" s="1"/>
  <c r="R29" i="11" s="1"/>
  <c r="S29" i="11" s="1"/>
  <c r="H22" i="11"/>
  <c r="Q22" i="11" s="1"/>
  <c r="R22" i="11" s="1"/>
  <c r="S22" i="11" s="1"/>
  <c r="H26" i="11"/>
  <c r="Q26" i="11" s="1"/>
  <c r="R26" i="11" s="1"/>
  <c r="H48" i="11"/>
  <c r="Q48" i="11" s="1"/>
  <c r="R48" i="11" s="1"/>
  <c r="S48" i="11" s="1"/>
  <c r="AD38" i="11"/>
  <c r="AD57" i="11"/>
  <c r="AG57" i="11" s="1"/>
  <c r="AM57" i="11" s="1"/>
  <c r="AD35" i="11"/>
  <c r="V35" i="11"/>
  <c r="AD17" i="11"/>
  <c r="H62" i="11"/>
  <c r="Q62" i="11" s="1"/>
  <c r="R62" i="11" s="1"/>
  <c r="S62" i="11" s="1"/>
  <c r="AD44" i="11"/>
  <c r="AG44" i="11" s="1"/>
  <c r="AM44" i="11" s="1"/>
  <c r="T49" i="9" s="1"/>
  <c r="H30" i="11"/>
  <c r="Q30" i="11" s="1"/>
  <c r="R30" i="11" s="1"/>
  <c r="S30" i="11" s="1"/>
  <c r="H42" i="11"/>
  <c r="Q42" i="11" s="1"/>
  <c r="R42" i="11" s="1"/>
  <c r="H14" i="11"/>
  <c r="Q14" i="11" s="1"/>
  <c r="R14" i="11" s="1"/>
  <c r="S14" i="11" s="1"/>
  <c r="H27" i="11"/>
  <c r="Q27" i="11" s="1"/>
  <c r="R27" i="11" s="1"/>
  <c r="S27" i="11" s="1"/>
  <c r="AD21" i="11"/>
  <c r="H50" i="11"/>
  <c r="Q50" i="11" s="1"/>
  <c r="R50" i="11" s="1"/>
  <c r="T16" i="11"/>
  <c r="U16" i="11" s="1"/>
  <c r="I16" i="11"/>
  <c r="J16" i="11" s="1"/>
  <c r="K16" i="11" s="1"/>
  <c r="M16" i="11" s="1"/>
  <c r="N16" i="11" s="1"/>
  <c r="I56" i="11"/>
  <c r="J56" i="11" s="1"/>
  <c r="K56" i="11" s="1"/>
  <c r="M56" i="11" s="1"/>
  <c r="N56" i="11" s="1"/>
  <c r="R184" i="9"/>
  <c r="AM60" i="11"/>
  <c r="T65" i="9" s="1"/>
  <c r="U106" i="9"/>
  <c r="U99" i="9"/>
  <c r="U107" i="9"/>
  <c r="U91" i="9"/>
  <c r="W98" i="9"/>
  <c r="V98" i="9"/>
  <c r="U90" i="9"/>
  <c r="U109" i="9"/>
  <c r="BA87" i="4"/>
  <c r="AV87" i="4"/>
  <c r="BA88" i="4"/>
  <c r="AV88" i="4"/>
  <c r="BA85" i="4"/>
  <c r="AV85" i="4"/>
  <c r="BA89" i="4"/>
  <c r="AV89" i="4"/>
  <c r="BA86" i="4"/>
  <c r="AV86" i="4"/>
  <c r="BA90" i="4"/>
  <c r="AV90" i="4"/>
  <c r="AV82" i="4"/>
  <c r="BA82" i="4"/>
  <c r="BA79" i="4"/>
  <c r="AV79" i="4"/>
  <c r="BA80" i="4"/>
  <c r="AV80" i="4"/>
  <c r="BA78" i="4"/>
  <c r="AV78" i="4"/>
  <c r="AV81" i="4"/>
  <c r="BA81" i="4"/>
  <c r="BA77" i="4"/>
  <c r="AV77" i="4"/>
  <c r="BA69" i="4"/>
  <c r="AV69" i="4"/>
  <c r="BA71" i="4"/>
  <c r="AV71" i="4"/>
  <c r="AV74" i="4"/>
  <c r="BA74" i="4"/>
  <c r="AV73" i="4"/>
  <c r="BA73" i="4"/>
  <c r="AV72" i="4"/>
  <c r="BA72" i="4"/>
  <c r="BA70" i="4"/>
  <c r="AV70" i="4"/>
  <c r="AV66" i="4"/>
  <c r="BA66" i="4"/>
  <c r="AV93" i="4"/>
  <c r="L99" i="9"/>
  <c r="AV95" i="4"/>
  <c r="L101" i="9"/>
  <c r="AV98" i="4"/>
  <c r="L104" i="9"/>
  <c r="AV101" i="4"/>
  <c r="L107" i="9"/>
  <c r="AV96" i="4"/>
  <c r="L102" i="9"/>
  <c r="AV94" i="4"/>
  <c r="L100" i="9"/>
  <c r="AV97" i="4"/>
  <c r="L103" i="9"/>
  <c r="L83" i="9"/>
  <c r="L96" i="9"/>
  <c r="L88" i="9"/>
  <c r="L77" i="9"/>
  <c r="L80" i="9"/>
  <c r="L79" i="9"/>
  <c r="L78" i="9"/>
  <c r="AN64" i="4"/>
  <c r="AN63" i="4"/>
  <c r="AZ63" i="4" s="1"/>
  <c r="AN65" i="4"/>
  <c r="Q66" i="9"/>
  <c r="T74" i="9"/>
  <c r="T75" i="9"/>
  <c r="T76" i="9"/>
  <c r="T81" i="9"/>
  <c r="T82" i="9"/>
  <c r="T80" i="9"/>
  <c r="T83" i="9"/>
  <c r="AJ65" i="11"/>
  <c r="AK65" i="11" s="1"/>
  <c r="AL65" i="11" s="1"/>
  <c r="S70" i="9" s="1"/>
  <c r="T72" i="9"/>
  <c r="L94" i="9"/>
  <c r="L91" i="9"/>
  <c r="L92" i="9"/>
  <c r="L87" i="9"/>
  <c r="L95" i="9"/>
  <c r="L93" i="9"/>
  <c r="L90" i="9"/>
  <c r="Q52" i="9"/>
  <c r="AV46" i="4"/>
  <c r="Q54" i="9"/>
  <c r="AV50" i="4"/>
  <c r="Q63" i="9"/>
  <c r="AV48" i="4"/>
  <c r="Q55" i="9"/>
  <c r="AV61" i="4"/>
  <c r="AV62" i="4"/>
  <c r="Q61" i="9"/>
  <c r="AV56" i="4"/>
  <c r="AV57" i="4"/>
  <c r="Q60" i="9"/>
  <c r="Q59" i="9"/>
  <c r="AV55" i="4"/>
  <c r="Q62" i="9"/>
  <c r="AV54" i="4"/>
  <c r="AV53" i="4"/>
  <c r="AV58" i="4"/>
  <c r="Q64" i="9"/>
  <c r="AV49" i="4"/>
  <c r="AV45" i="4"/>
  <c r="AV47" i="4"/>
  <c r="Q53" i="9"/>
  <c r="Q56" i="9"/>
  <c r="Q51" i="9"/>
  <c r="AV40" i="4"/>
  <c r="Q47" i="9"/>
  <c r="Q48" i="9"/>
  <c r="AV41" i="4"/>
  <c r="AV42" i="4"/>
  <c r="AJ40" i="11"/>
  <c r="AK40" i="11" s="1"/>
  <c r="AJ49" i="11"/>
  <c r="AK49" i="11" s="1"/>
  <c r="AL49" i="11" s="1"/>
  <c r="S54" i="9" s="1"/>
  <c r="AJ24" i="11"/>
  <c r="AK24" i="11" s="1"/>
  <c r="AJ53" i="11"/>
  <c r="AK53" i="11" s="1"/>
  <c r="AL53" i="11" s="1"/>
  <c r="S58" i="9" s="1"/>
  <c r="AJ45" i="11"/>
  <c r="AK45" i="11" s="1"/>
  <c r="AL45" i="11" s="1"/>
  <c r="S50" i="9" s="1"/>
  <c r="T50" i="9"/>
  <c r="T51" i="9"/>
  <c r="AM65" i="11"/>
  <c r="AJ17" i="11"/>
  <c r="AK17" i="11" s="1"/>
  <c r="AL17" i="11" s="1"/>
  <c r="AJ43" i="11"/>
  <c r="AK43" i="11" s="1"/>
  <c r="AL43" i="11" s="1"/>
  <c r="S48" i="9" s="1"/>
  <c r="AJ55" i="11"/>
  <c r="AK55" i="11" s="1"/>
  <c r="AL55" i="11" s="1"/>
  <c r="AJ35" i="11"/>
  <c r="AK35" i="11" s="1"/>
  <c r="AL35" i="11" s="1"/>
  <c r="AJ14" i="11"/>
  <c r="AK14" i="11" s="1"/>
  <c r="AL14" i="11" s="1"/>
  <c r="U40" i="4"/>
  <c r="V40" i="4" s="1"/>
  <c r="F149" i="9"/>
  <c r="F147" i="9"/>
  <c r="F141" i="9"/>
  <c r="F135" i="9"/>
  <c r="F131" i="9"/>
  <c r="F129" i="9"/>
  <c r="F123" i="9"/>
  <c r="F119" i="9"/>
  <c r="F113" i="9"/>
  <c r="F111" i="9"/>
  <c r="F103" i="9"/>
  <c r="F91" i="9"/>
  <c r="F87" i="9"/>
  <c r="F80" i="9"/>
  <c r="U47" i="4"/>
  <c r="V47" i="4" s="1"/>
  <c r="F53" i="9" s="1"/>
  <c r="U43" i="4"/>
  <c r="V43" i="4" s="1"/>
  <c r="F49" i="9" s="1"/>
  <c r="F148" i="9"/>
  <c r="F140" i="9"/>
  <c r="F134" i="9"/>
  <c r="F114" i="9"/>
  <c r="F102" i="9"/>
  <c r="F92" i="9"/>
  <c r="U56" i="4"/>
  <c r="V56" i="4" s="1"/>
  <c r="F62" i="9" s="1"/>
  <c r="F71" i="9"/>
  <c r="F79" i="9"/>
  <c r="F74" i="9"/>
  <c r="F70" i="9"/>
  <c r="U61" i="4"/>
  <c r="V61" i="4" s="1"/>
  <c r="F67" i="9" s="1"/>
  <c r="U59" i="4"/>
  <c r="V59" i="4" s="1"/>
  <c r="F65" i="9" s="1"/>
  <c r="U52" i="4"/>
  <c r="V52" i="4" s="1"/>
  <c r="F58" i="9" s="1"/>
  <c r="U55" i="4"/>
  <c r="V55" i="4" s="1"/>
  <c r="F61" i="9" s="1"/>
  <c r="U51" i="4"/>
  <c r="V51" i="4" s="1"/>
  <c r="F57" i="9" s="1"/>
  <c r="U48" i="4"/>
  <c r="V48" i="4" s="1"/>
  <c r="F54" i="9" s="1"/>
  <c r="F117" i="9"/>
  <c r="F107" i="9"/>
  <c r="F99" i="9"/>
  <c r="F82" i="9"/>
  <c r="F128" i="9"/>
  <c r="F124" i="9"/>
  <c r="F120" i="9"/>
  <c r="F110" i="9"/>
  <c r="F106" i="9"/>
  <c r="F98" i="9"/>
  <c r="F88" i="9"/>
  <c r="U54" i="4"/>
  <c r="V54" i="4" s="1"/>
  <c r="F60" i="9" s="1"/>
  <c r="F77" i="9"/>
  <c r="U49" i="4"/>
  <c r="V49" i="4" s="1"/>
  <c r="F55" i="9" s="1"/>
  <c r="F78" i="9"/>
  <c r="F75" i="9"/>
  <c r="F73" i="9"/>
  <c r="F69" i="9"/>
  <c r="U53" i="4"/>
  <c r="V53" i="4" s="1"/>
  <c r="F59" i="9" s="1"/>
  <c r="F145" i="9"/>
  <c r="F143" i="9"/>
  <c r="F139" i="9"/>
  <c r="F137" i="9"/>
  <c r="F115" i="9"/>
  <c r="F95" i="9"/>
  <c r="F85" i="9"/>
  <c r="U44" i="4"/>
  <c r="V44" i="4" s="1"/>
  <c r="F50" i="9" s="1"/>
  <c r="F144" i="9"/>
  <c r="F142" i="9"/>
  <c r="F136" i="9"/>
  <c r="F122" i="9"/>
  <c r="F112" i="9"/>
  <c r="F96" i="9"/>
  <c r="F86" i="9"/>
  <c r="F84" i="9"/>
  <c r="U60" i="4"/>
  <c r="V60" i="4" s="1"/>
  <c r="F66" i="9" s="1"/>
  <c r="U41" i="4"/>
  <c r="V41" i="4" s="1"/>
  <c r="F47" i="9" s="1"/>
  <c r="U46" i="4"/>
  <c r="V46" i="4" s="1"/>
  <c r="F52" i="9" s="1"/>
  <c r="U50" i="4"/>
  <c r="V50" i="4" s="1"/>
  <c r="F56" i="9" s="1"/>
  <c r="U45" i="4"/>
  <c r="V45" i="4" s="1"/>
  <c r="F51" i="9" s="1"/>
  <c r="U58" i="4"/>
  <c r="V58" i="4" s="1"/>
  <c r="F64" i="9" s="1"/>
  <c r="U42" i="4"/>
  <c r="V42" i="4" s="1"/>
  <c r="F48" i="9" s="1"/>
  <c r="F133" i="9"/>
  <c r="F127" i="9"/>
  <c r="F125" i="9"/>
  <c r="F121" i="9"/>
  <c r="F109" i="9"/>
  <c r="F105" i="9"/>
  <c r="F101" i="9"/>
  <c r="F97" i="9"/>
  <c r="F93" i="9"/>
  <c r="F89" i="9"/>
  <c r="F81" i="9"/>
  <c r="U62" i="4"/>
  <c r="V62" i="4" s="1"/>
  <c r="F68" i="9" s="1"/>
  <c r="U57" i="4"/>
  <c r="V57" i="4" s="1"/>
  <c r="F63" i="9" s="1"/>
  <c r="F146" i="9"/>
  <c r="F138" i="9"/>
  <c r="F132" i="9"/>
  <c r="F130" i="9"/>
  <c r="F126" i="9"/>
  <c r="F118" i="9"/>
  <c r="F116" i="9"/>
  <c r="F108" i="9"/>
  <c r="F104" i="9"/>
  <c r="F100" i="9"/>
  <c r="F94" i="9"/>
  <c r="F90" i="9"/>
  <c r="F83" i="9"/>
  <c r="F76" i="9"/>
  <c r="F72" i="9"/>
  <c r="AJ47" i="11"/>
  <c r="AK47" i="11" s="1"/>
  <c r="AL47" i="11" s="1"/>
  <c r="AJ31" i="11"/>
  <c r="AK31" i="11" s="1"/>
  <c r="AL31" i="11" s="1"/>
  <c r="AJ16" i="11"/>
  <c r="AK16" i="11" s="1"/>
  <c r="AJ54" i="11"/>
  <c r="AK54" i="11" s="1"/>
  <c r="AL54" i="11" s="1"/>
  <c r="S59" i="9" s="1"/>
  <c r="AJ63" i="11"/>
  <c r="AK63" i="11" s="1"/>
  <c r="AL63" i="11" s="1"/>
  <c r="AM54" i="11"/>
  <c r="AM59" i="11"/>
  <c r="AJ23" i="11"/>
  <c r="AK23" i="11" s="1"/>
  <c r="AL23" i="11" s="1"/>
  <c r="AJ62" i="11"/>
  <c r="AK62" i="11" s="1"/>
  <c r="AL62" i="11" s="1"/>
  <c r="AJ22" i="11"/>
  <c r="AK22" i="11" s="1"/>
  <c r="AL22" i="11" s="1"/>
  <c r="T56" i="9"/>
  <c r="AJ64" i="11"/>
  <c r="AK64" i="11" s="1"/>
  <c r="AJ33" i="11"/>
  <c r="AK33" i="11" s="1"/>
  <c r="AL33" i="11" s="1"/>
  <c r="T62" i="9"/>
  <c r="T61" i="9"/>
  <c r="T52" i="9"/>
  <c r="T71" i="9"/>
  <c r="S71" i="9"/>
  <c r="Q57" i="9"/>
  <c r="Q50" i="9"/>
  <c r="Q65" i="9"/>
  <c r="Q49" i="9"/>
  <c r="Q73" i="9"/>
  <c r="A36" i="6"/>
  <c r="B36" i="6"/>
  <c r="S36" i="6" s="1"/>
  <c r="C36" i="6"/>
  <c r="F36" i="6" s="1"/>
  <c r="AF38" i="11" s="1"/>
  <c r="D36" i="6"/>
  <c r="E36" i="6"/>
  <c r="A37" i="6"/>
  <c r="B37" i="6"/>
  <c r="P37" i="6" s="1"/>
  <c r="C37" i="6"/>
  <c r="F37" i="6" s="1"/>
  <c r="D37" i="6"/>
  <c r="E37" i="6"/>
  <c r="AJ30" i="11" l="1"/>
  <c r="AK30" i="11" s="1"/>
  <c r="AL30" i="11" s="1"/>
  <c r="AJ39" i="11"/>
  <c r="AK39" i="11" s="1"/>
  <c r="AL39" i="11" s="1"/>
  <c r="L71" i="9"/>
  <c r="AZ65" i="4"/>
  <c r="L70" i="9"/>
  <c r="AZ64" i="4"/>
  <c r="AN41" i="11"/>
  <c r="AJ13" i="11"/>
  <c r="AK13" i="11" s="1"/>
  <c r="AL13" i="11" s="1"/>
  <c r="AN57" i="11"/>
  <c r="U62" i="9" s="1"/>
  <c r="AJ51" i="11"/>
  <c r="AK51" i="11" s="1"/>
  <c r="AL51" i="11" s="1"/>
  <c r="AN51" i="11" s="1"/>
  <c r="U56" i="9" s="1"/>
  <c r="AJ19" i="11"/>
  <c r="AK19" i="11" s="1"/>
  <c r="AL19" i="11" s="1"/>
  <c r="AJ25" i="11"/>
  <c r="AK25" i="11" s="1"/>
  <c r="AL25" i="11" s="1"/>
  <c r="AJ59" i="11"/>
  <c r="AK59" i="11" s="1"/>
  <c r="AL59" i="11" s="1"/>
  <c r="S64" i="9" s="1"/>
  <c r="AJ12" i="11"/>
  <c r="AK12" i="11" s="1"/>
  <c r="AL12" i="11" s="1"/>
  <c r="S38" i="11"/>
  <c r="AJ38" i="11"/>
  <c r="AK38" i="11" s="1"/>
  <c r="AL38" i="11" s="1"/>
  <c r="X98" i="9"/>
  <c r="AJ28" i="11"/>
  <c r="AK28" i="11" s="1"/>
  <c r="AL28" i="11" s="1"/>
  <c r="AJ29" i="11"/>
  <c r="AK29" i="11" s="1"/>
  <c r="AL29" i="11" s="1"/>
  <c r="S36" i="11"/>
  <c r="AJ36" i="11"/>
  <c r="AK36" i="11" s="1"/>
  <c r="AL36" i="11" s="1"/>
  <c r="S44" i="11"/>
  <c r="AJ44" i="11"/>
  <c r="AK44" i="11" s="1"/>
  <c r="AL44" i="11" s="1"/>
  <c r="S49" i="9" s="1"/>
  <c r="S18" i="11"/>
  <c r="AJ18" i="11"/>
  <c r="AK18" i="11" s="1"/>
  <c r="AL18" i="11" s="1"/>
  <c r="S58" i="11"/>
  <c r="AJ58" i="11"/>
  <c r="AK58" i="11" s="1"/>
  <c r="AL58" i="11" s="1"/>
  <c r="S20" i="11"/>
  <c r="AJ20" i="11"/>
  <c r="AK20" i="11" s="1"/>
  <c r="AL20" i="11" s="1"/>
  <c r="AL56" i="11"/>
  <c r="S61" i="9" s="1"/>
  <c r="S46" i="11"/>
  <c r="AJ46" i="11"/>
  <c r="AK46" i="11" s="1"/>
  <c r="AL46" i="11" s="1"/>
  <c r="V32" i="11"/>
  <c r="AJ32" i="11"/>
  <c r="AK32" i="11" s="1"/>
  <c r="AL32" i="11" s="1"/>
  <c r="AD32" i="11"/>
  <c r="AJ48" i="11"/>
  <c r="AK48" i="11" s="1"/>
  <c r="V16" i="11"/>
  <c r="AD16" i="11"/>
  <c r="S26" i="11"/>
  <c r="AJ26" i="11"/>
  <c r="AK26" i="11" s="1"/>
  <c r="AL26" i="11" s="1"/>
  <c r="S61" i="11"/>
  <c r="AJ61" i="11"/>
  <c r="AK61" i="11" s="1"/>
  <c r="AL61" i="11" s="1"/>
  <c r="S66" i="9" s="1"/>
  <c r="S34" i="11"/>
  <c r="AJ34" i="11"/>
  <c r="AK34" i="11" s="1"/>
  <c r="AL34" i="11" s="1"/>
  <c r="AJ27" i="11"/>
  <c r="AK27" i="11" s="1"/>
  <c r="AL27" i="11" s="1"/>
  <c r="S50" i="11"/>
  <c r="AJ50" i="11"/>
  <c r="AK50" i="11" s="1"/>
  <c r="AL50" i="11" s="1"/>
  <c r="S42" i="11"/>
  <c r="AJ42" i="11"/>
  <c r="AK42" i="11" s="1"/>
  <c r="AL42" i="11" s="1"/>
  <c r="S52" i="11"/>
  <c r="AJ52" i="11"/>
  <c r="AK52" i="11" s="1"/>
  <c r="AL52" i="11" s="1"/>
  <c r="I48" i="11"/>
  <c r="J48" i="11" s="1"/>
  <c r="K48" i="11" s="1"/>
  <c r="M48" i="11" s="1"/>
  <c r="N48" i="11" s="1"/>
  <c r="I37" i="6"/>
  <c r="AF39" i="11"/>
  <c r="AG39" i="11" s="1"/>
  <c r="AJ60" i="11"/>
  <c r="AK60" i="11" s="1"/>
  <c r="AL60" i="11" s="1"/>
  <c r="S65" i="9" s="1"/>
  <c r="AG38" i="11"/>
  <c r="V64" i="11"/>
  <c r="AD64" i="11"/>
  <c r="AG64" i="11" s="1"/>
  <c r="AM64" i="11" s="1"/>
  <c r="T69" i="9" s="1"/>
  <c r="V48" i="11"/>
  <c r="AD48" i="11"/>
  <c r="AG48" i="11" s="1"/>
  <c r="AM48" i="11" s="1"/>
  <c r="T53" i="9" s="1"/>
  <c r="AN53" i="11"/>
  <c r="U58" i="9" s="1"/>
  <c r="V184" i="9"/>
  <c r="Q81" i="9"/>
  <c r="AL40" i="11"/>
  <c r="S45" i="9" s="1"/>
  <c r="W90" i="9"/>
  <c r="V90" i="9"/>
  <c r="V107" i="9"/>
  <c r="W107" i="9"/>
  <c r="X107" i="9"/>
  <c r="W99" i="9"/>
  <c r="X99" i="9"/>
  <c r="V99" i="9"/>
  <c r="W91" i="9"/>
  <c r="V91" i="9"/>
  <c r="W106" i="9"/>
  <c r="V106" i="9"/>
  <c r="W109" i="9"/>
  <c r="V109" i="9"/>
  <c r="BA101" i="4"/>
  <c r="Q108" i="9"/>
  <c r="BA97" i="4"/>
  <c r="Q104" i="9"/>
  <c r="BA94" i="4"/>
  <c r="Q101" i="9"/>
  <c r="BA96" i="4"/>
  <c r="Q103" i="9"/>
  <c r="BA93" i="4"/>
  <c r="Q100" i="9"/>
  <c r="BA98" i="4"/>
  <c r="Q105" i="9"/>
  <c r="BA95" i="4"/>
  <c r="Q102" i="9"/>
  <c r="Q88" i="9"/>
  <c r="Q89" i="9"/>
  <c r="Q95" i="9"/>
  <c r="Q94" i="9"/>
  <c r="Q97" i="9"/>
  <c r="Q93" i="9"/>
  <c r="Q96" i="9"/>
  <c r="Q92" i="9"/>
  <c r="L75" i="9"/>
  <c r="L85" i="9"/>
  <c r="L86" i="9"/>
  <c r="L84" i="9"/>
  <c r="L76" i="9"/>
  <c r="AV63" i="4"/>
  <c r="AV64" i="4"/>
  <c r="L69" i="9"/>
  <c r="AV65" i="4"/>
  <c r="L72" i="9"/>
  <c r="Q75" i="9"/>
  <c r="U74" i="9"/>
  <c r="S67" i="9"/>
  <c r="U80" i="9"/>
  <c r="Q67" i="9"/>
  <c r="Q74" i="9"/>
  <c r="S81" i="9"/>
  <c r="S82" i="9"/>
  <c r="T77" i="9"/>
  <c r="AN45" i="11"/>
  <c r="U50" i="9" s="1"/>
  <c r="Q82" i="9"/>
  <c r="Q83" i="9"/>
  <c r="S84" i="9"/>
  <c r="T78" i="9"/>
  <c r="T79" i="9"/>
  <c r="S77" i="9"/>
  <c r="S73" i="9"/>
  <c r="S74" i="9"/>
  <c r="S79" i="9"/>
  <c r="S80" i="9"/>
  <c r="AL64" i="11"/>
  <c r="S69" i="9" s="1"/>
  <c r="T84" i="9"/>
  <c r="Q68" i="9"/>
  <c r="S68" i="9"/>
  <c r="S72" i="9"/>
  <c r="T70" i="9"/>
  <c r="U71" i="9"/>
  <c r="T73" i="9"/>
  <c r="U81" i="9"/>
  <c r="S83" i="9"/>
  <c r="S76" i="9"/>
  <c r="AN49" i="11"/>
  <c r="U54" i="9" s="1"/>
  <c r="AN43" i="11"/>
  <c r="U48" i="9" s="1"/>
  <c r="AL24" i="11"/>
  <c r="AN65" i="11"/>
  <c r="AM63" i="11"/>
  <c r="AM62" i="11"/>
  <c r="O146" i="9"/>
  <c r="O97" i="9"/>
  <c r="AN55" i="11"/>
  <c r="U60" i="9" s="1"/>
  <c r="S60" i="9"/>
  <c r="O105" i="9"/>
  <c r="M37" i="6"/>
  <c r="O37" i="6" s="1"/>
  <c r="P36" i="6"/>
  <c r="R36" i="6" s="1"/>
  <c r="O127" i="9"/>
  <c r="AB62" i="4"/>
  <c r="AC62" i="4" s="1"/>
  <c r="O68" i="9" s="1"/>
  <c r="O121" i="9"/>
  <c r="Y37" i="6"/>
  <c r="Y36" i="6"/>
  <c r="AB57" i="4"/>
  <c r="AC57" i="4" s="1"/>
  <c r="O63" i="9" s="1"/>
  <c r="O93" i="9"/>
  <c r="O133" i="9"/>
  <c r="O143" i="9"/>
  <c r="AN54" i="11"/>
  <c r="U59" i="9" s="1"/>
  <c r="O86" i="9"/>
  <c r="O112" i="9"/>
  <c r="O85" i="9"/>
  <c r="U36" i="6"/>
  <c r="O76" i="9"/>
  <c r="O90" i="9"/>
  <c r="O108" i="9"/>
  <c r="O130" i="9"/>
  <c r="O138" i="9"/>
  <c r="O122" i="9"/>
  <c r="AB44" i="4"/>
  <c r="AC44" i="4" s="1"/>
  <c r="O50" i="9" s="1"/>
  <c r="O137" i="9"/>
  <c r="O72" i="9"/>
  <c r="O83" i="9"/>
  <c r="O94" i="9"/>
  <c r="O126" i="9"/>
  <c r="V37" i="6"/>
  <c r="W37" i="6" s="1"/>
  <c r="AA37" i="6"/>
  <c r="X36" i="6"/>
  <c r="M36" i="6"/>
  <c r="O36" i="6" s="1"/>
  <c r="AA36" i="6"/>
  <c r="S37" i="6"/>
  <c r="U37" i="6" s="1"/>
  <c r="I36" i="6"/>
  <c r="O104" i="9"/>
  <c r="O132" i="9"/>
  <c r="O89" i="9"/>
  <c r="O144" i="9"/>
  <c r="L37" i="6"/>
  <c r="AD36" i="6"/>
  <c r="V36" i="6"/>
  <c r="W36" i="6" s="1"/>
  <c r="Z37" i="6"/>
  <c r="Z36" i="6"/>
  <c r="O100" i="9"/>
  <c r="O81" i="9"/>
  <c r="AN47" i="11"/>
  <c r="U52" i="9" s="1"/>
  <c r="S52" i="9"/>
  <c r="AL16" i="11"/>
  <c r="T59" i="9"/>
  <c r="T64" i="9"/>
  <c r="S46" i="9"/>
  <c r="U46" i="9"/>
  <c r="AD37" i="6"/>
  <c r="X37" i="6"/>
  <c r="R37" i="6"/>
  <c r="L36" i="6"/>
  <c r="T45" i="9"/>
  <c r="T46" i="9"/>
  <c r="Q46" i="9"/>
  <c r="S56" i="9" l="1"/>
  <c r="AN59" i="11"/>
  <c r="U64" i="9" s="1"/>
  <c r="X90" i="9"/>
  <c r="X109" i="9"/>
  <c r="X106" i="9"/>
  <c r="X91" i="9"/>
  <c r="AN44" i="11"/>
  <c r="U49" i="9" s="1"/>
  <c r="AW44" i="4"/>
  <c r="AX44" i="4" s="1"/>
  <c r="AY44" i="4" s="1"/>
  <c r="BA44" i="4" s="1"/>
  <c r="AN56" i="11"/>
  <c r="U61" i="9" s="1"/>
  <c r="AN61" i="11"/>
  <c r="U66" i="9" s="1"/>
  <c r="AN46" i="11"/>
  <c r="U51" i="9" s="1"/>
  <c r="S51" i="9"/>
  <c r="AN58" i="11"/>
  <c r="U63" i="9" s="1"/>
  <c r="S63" i="9"/>
  <c r="AN60" i="11"/>
  <c r="U65" i="9" s="1"/>
  <c r="AN42" i="11"/>
  <c r="U47" i="9" s="1"/>
  <c r="S47" i="9"/>
  <c r="S57" i="9"/>
  <c r="AN52" i="11"/>
  <c r="U57" i="9" s="1"/>
  <c r="AN50" i="11"/>
  <c r="U55" i="9" s="1"/>
  <c r="S55" i="9"/>
  <c r="AL48" i="11"/>
  <c r="X184" i="9"/>
  <c r="AN64" i="11"/>
  <c r="W184" i="9"/>
  <c r="AN40" i="11"/>
  <c r="U45" i="9" s="1"/>
  <c r="R108" i="9"/>
  <c r="R100" i="9"/>
  <c r="R101" i="9"/>
  <c r="R105" i="9"/>
  <c r="R103" i="9"/>
  <c r="R104" i="9"/>
  <c r="R102" i="9"/>
  <c r="Q85" i="9"/>
  <c r="R92" i="9"/>
  <c r="R93" i="9"/>
  <c r="R94" i="9"/>
  <c r="R89" i="9"/>
  <c r="Q87" i="9"/>
  <c r="Q86" i="9"/>
  <c r="R96" i="9"/>
  <c r="R97" i="9"/>
  <c r="R95" i="9"/>
  <c r="R88" i="9"/>
  <c r="Q84" i="9"/>
  <c r="Q76" i="9"/>
  <c r="Q80" i="9"/>
  <c r="Q79" i="9"/>
  <c r="Q78" i="9"/>
  <c r="Q77" i="9"/>
  <c r="BA65" i="4"/>
  <c r="Q71" i="9"/>
  <c r="BA64" i="4"/>
  <c r="Q70" i="9"/>
  <c r="Q72" i="9"/>
  <c r="Q69" i="9"/>
  <c r="BA63" i="4"/>
  <c r="U82" i="9"/>
  <c r="U84" i="9"/>
  <c r="T67" i="9"/>
  <c r="O125" i="9"/>
  <c r="O145" i="9"/>
  <c r="U73" i="9"/>
  <c r="U83" i="9"/>
  <c r="O142" i="9"/>
  <c r="T68" i="9"/>
  <c r="S75" i="9"/>
  <c r="U77" i="9"/>
  <c r="S78" i="9"/>
  <c r="AN63" i="11"/>
  <c r="AB42" i="4"/>
  <c r="AC42" i="4" s="1"/>
  <c r="O48" i="9" s="1"/>
  <c r="AN62" i="11"/>
  <c r="AM38" i="11"/>
  <c r="AN38" i="11" s="1"/>
  <c r="AM39" i="11"/>
  <c r="AN39" i="11" s="1"/>
  <c r="E146" i="9"/>
  <c r="E127" i="9"/>
  <c r="E122" i="9"/>
  <c r="S57" i="4"/>
  <c r="E63" i="9" s="1"/>
  <c r="O139" i="9"/>
  <c r="O136" i="9"/>
  <c r="E137" i="9"/>
  <c r="O109" i="9"/>
  <c r="AW62" i="4"/>
  <c r="AX62" i="4" s="1"/>
  <c r="AY62" i="4" s="1"/>
  <c r="O118" i="9"/>
  <c r="E76" i="9"/>
  <c r="O116" i="9"/>
  <c r="E72" i="9"/>
  <c r="E83" i="9"/>
  <c r="E108" i="9"/>
  <c r="E126" i="9"/>
  <c r="O115" i="9"/>
  <c r="E112" i="9"/>
  <c r="E143" i="9"/>
  <c r="O95" i="9"/>
  <c r="O96" i="9"/>
  <c r="O101" i="9"/>
  <c r="E109" i="9"/>
  <c r="O80" i="9"/>
  <c r="O128" i="9"/>
  <c r="E90" i="9"/>
  <c r="O135" i="9"/>
  <c r="O91" i="9"/>
  <c r="O114" i="9"/>
  <c r="AB61" i="4"/>
  <c r="AC61" i="4" s="1"/>
  <c r="O67" i="9" s="1"/>
  <c r="O99" i="9"/>
  <c r="O88" i="9"/>
  <c r="AB53" i="4"/>
  <c r="AC53" i="4" s="1"/>
  <c r="O59" i="9" s="1"/>
  <c r="AB58" i="4"/>
  <c r="AC58" i="4" s="1"/>
  <c r="O64" i="9" s="1"/>
  <c r="E136" i="9"/>
  <c r="E86" i="9"/>
  <c r="O141" i="9"/>
  <c r="O103" i="9"/>
  <c r="O134" i="9"/>
  <c r="O70" i="9"/>
  <c r="O107" i="9"/>
  <c r="O98" i="9"/>
  <c r="O69" i="9"/>
  <c r="E94" i="9"/>
  <c r="O131" i="9"/>
  <c r="O87" i="9"/>
  <c r="O102" i="9"/>
  <c r="AB59" i="4"/>
  <c r="AC59" i="4" s="1"/>
  <c r="O65" i="9" s="1"/>
  <c r="O82" i="9"/>
  <c r="AB54" i="4"/>
  <c r="AC54" i="4" s="1"/>
  <c r="O60" i="9" s="1"/>
  <c r="AB60" i="4"/>
  <c r="AC60" i="4" s="1"/>
  <c r="O66" i="9" s="1"/>
  <c r="S44" i="4"/>
  <c r="E93" i="9"/>
  <c r="E130" i="9"/>
  <c r="O129" i="9"/>
  <c r="AB52" i="4"/>
  <c r="AC52" i="4" s="1"/>
  <c r="O58" i="9" s="1"/>
  <c r="O77" i="9"/>
  <c r="O84" i="9"/>
  <c r="E118" i="9"/>
  <c r="E100" i="9"/>
  <c r="AB40" i="4"/>
  <c r="AC40" i="4" s="1"/>
  <c r="O46" i="9" s="1"/>
  <c r="O119" i="9"/>
  <c r="AB43" i="4"/>
  <c r="AC43" i="4" s="1"/>
  <c r="O49" i="9" s="1"/>
  <c r="O71" i="9"/>
  <c r="AB51" i="4"/>
  <c r="AC51" i="4" s="1"/>
  <c r="O57" i="9" s="1"/>
  <c r="O120" i="9"/>
  <c r="O78" i="9"/>
  <c r="AB41" i="4"/>
  <c r="AC41" i="4" s="1"/>
  <c r="O47" i="9" s="1"/>
  <c r="E145" i="9"/>
  <c r="E115" i="9"/>
  <c r="E144" i="9"/>
  <c r="S42" i="4"/>
  <c r="E48" i="9" s="1"/>
  <c r="AW42" i="4"/>
  <c r="AX42" i="4" s="1"/>
  <c r="E121" i="9"/>
  <c r="E132" i="9"/>
  <c r="E116" i="9"/>
  <c r="O123" i="9"/>
  <c r="AB47" i="4"/>
  <c r="AC47" i="4" s="1"/>
  <c r="O53" i="9" s="1"/>
  <c r="AB56" i="4"/>
  <c r="AC56" i="4" s="1"/>
  <c r="O62" i="9" s="1"/>
  <c r="AB55" i="4"/>
  <c r="AC55" i="4" s="1"/>
  <c r="O61" i="9" s="1"/>
  <c r="O124" i="9"/>
  <c r="AB49" i="4"/>
  <c r="AC49" i="4" s="1"/>
  <c r="O55" i="9" s="1"/>
  <c r="AB46" i="4"/>
  <c r="AC46" i="4" s="1"/>
  <c r="O52" i="9" s="1"/>
  <c r="E133" i="9"/>
  <c r="O92" i="9"/>
  <c r="E95" i="9"/>
  <c r="E142" i="9"/>
  <c r="E96" i="9"/>
  <c r="E125" i="9"/>
  <c r="E101" i="9"/>
  <c r="E81" i="9"/>
  <c r="E138" i="9"/>
  <c r="O147" i="9"/>
  <c r="O111" i="9"/>
  <c r="O140" i="9"/>
  <c r="O74" i="9"/>
  <c r="O117" i="9"/>
  <c r="O106" i="9"/>
  <c r="O73" i="9"/>
  <c r="AB50" i="4"/>
  <c r="AC50" i="4" s="1"/>
  <c r="O56" i="9" s="1"/>
  <c r="E139" i="9"/>
  <c r="E85" i="9"/>
  <c r="E89" i="9"/>
  <c r="E104" i="9"/>
  <c r="O149" i="9"/>
  <c r="O113" i="9"/>
  <c r="O148" i="9"/>
  <c r="O79" i="9"/>
  <c r="AB48" i="4"/>
  <c r="AC48" i="4" s="1"/>
  <c r="O54" i="9" s="1"/>
  <c r="O110" i="9"/>
  <c r="O75" i="9"/>
  <c r="AB45" i="4"/>
  <c r="AC45" i="4" s="1"/>
  <c r="O51" i="9" s="1"/>
  <c r="AE36" i="6"/>
  <c r="AN37" i="4" s="1"/>
  <c r="AE37" i="6"/>
  <c r="AN38" i="4" s="1"/>
  <c r="D46" i="9"/>
  <c r="F46" i="9"/>
  <c r="G46" i="9"/>
  <c r="N46" i="9"/>
  <c r="M46" i="9"/>
  <c r="L46"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J46" i="9"/>
  <c r="I46" i="9"/>
  <c r="H46" i="9"/>
  <c r="AY42" i="4" l="1"/>
  <c r="BA42" i="4" s="1"/>
  <c r="X93" i="9"/>
  <c r="X95" i="9"/>
  <c r="X97" i="9"/>
  <c r="S53" i="9"/>
  <c r="AN48" i="11"/>
  <c r="U53" i="9" s="1"/>
  <c r="V108" i="9"/>
  <c r="W103" i="9"/>
  <c r="V103" i="9"/>
  <c r="W101" i="9"/>
  <c r="V101" i="9"/>
  <c r="W104" i="9"/>
  <c r="V104" i="9"/>
  <c r="W105" i="9"/>
  <c r="V105" i="9"/>
  <c r="W100" i="9"/>
  <c r="V100" i="9"/>
  <c r="V102" i="9"/>
  <c r="W88" i="9"/>
  <c r="V88" i="9"/>
  <c r="W97" i="9"/>
  <c r="V97" i="9"/>
  <c r="R86" i="9"/>
  <c r="R87" i="9"/>
  <c r="W94" i="9"/>
  <c r="V94" i="9"/>
  <c r="V92" i="9"/>
  <c r="W95" i="9"/>
  <c r="V95" i="9"/>
  <c r="W96" i="9"/>
  <c r="V96" i="9"/>
  <c r="W89" i="9"/>
  <c r="V89" i="9"/>
  <c r="W93" i="9"/>
  <c r="V93" i="9"/>
  <c r="R85" i="9"/>
  <c r="AW57" i="4"/>
  <c r="AX57" i="4" s="1"/>
  <c r="AY57" i="4" s="1"/>
  <c r="P63" i="9" s="1"/>
  <c r="U76" i="9"/>
  <c r="U78" i="9"/>
  <c r="P80" i="9"/>
  <c r="BA62" i="4"/>
  <c r="U72" i="9"/>
  <c r="U70" i="9"/>
  <c r="U75" i="9"/>
  <c r="E105" i="9"/>
  <c r="S62" i="4"/>
  <c r="E68" i="9" s="1"/>
  <c r="E97" i="9"/>
  <c r="S45" i="4"/>
  <c r="E51" i="9" s="1"/>
  <c r="AW45" i="4"/>
  <c r="AX45" i="4" s="1"/>
  <c r="AY45" i="4" s="1"/>
  <c r="E140" i="9"/>
  <c r="S46" i="4"/>
  <c r="E52" i="9" s="1"/>
  <c r="AW46" i="4"/>
  <c r="AX46" i="4" s="1"/>
  <c r="AY46" i="4" s="1"/>
  <c r="BA46" i="4" s="1"/>
  <c r="S56" i="4"/>
  <c r="E62" i="9" s="1"/>
  <c r="AW56" i="4"/>
  <c r="AX56" i="4" s="1"/>
  <c r="AY56" i="4" s="1"/>
  <c r="BA56" i="4" s="1"/>
  <c r="E78" i="9"/>
  <c r="S40" i="4"/>
  <c r="E46" i="9" s="1"/>
  <c r="AW40" i="4"/>
  <c r="AX40" i="4" s="1"/>
  <c r="AY40" i="4" s="1"/>
  <c r="E84" i="9"/>
  <c r="P84" i="9"/>
  <c r="S52" i="4"/>
  <c r="E58" i="9" s="1"/>
  <c r="AW52" i="4"/>
  <c r="AX52" i="4" s="1"/>
  <c r="AY52" i="4" s="1"/>
  <c r="BA52" i="4" s="1"/>
  <c r="S54" i="4"/>
  <c r="E60" i="9" s="1"/>
  <c r="AW54" i="4"/>
  <c r="AX54" i="4" s="1"/>
  <c r="AY54" i="4" s="1"/>
  <c r="BA54" i="4" s="1"/>
  <c r="E107" i="9"/>
  <c r="AW53" i="4"/>
  <c r="AX53" i="4" s="1"/>
  <c r="AY53" i="4" s="1"/>
  <c r="S53" i="4"/>
  <c r="E59" i="9" s="1"/>
  <c r="E114" i="9"/>
  <c r="E79" i="9"/>
  <c r="E117" i="9"/>
  <c r="E147" i="9"/>
  <c r="E124" i="9"/>
  <c r="E123" i="9"/>
  <c r="S51" i="4"/>
  <c r="E57" i="9" s="1"/>
  <c r="AW51" i="4"/>
  <c r="AX51" i="4" s="1"/>
  <c r="AY51" i="4" s="1"/>
  <c r="S43" i="4"/>
  <c r="E49" i="9" s="1"/>
  <c r="AW43" i="4"/>
  <c r="AX43" i="4" s="1"/>
  <c r="AY43" i="4" s="1"/>
  <c r="S59" i="4"/>
  <c r="E65" i="9" s="1"/>
  <c r="AW59" i="4"/>
  <c r="AX59" i="4" s="1"/>
  <c r="AY59" i="4" s="1"/>
  <c r="E87" i="9"/>
  <c r="E69" i="9"/>
  <c r="E134" i="9"/>
  <c r="E141" i="9"/>
  <c r="E99" i="9"/>
  <c r="E135" i="9"/>
  <c r="E128" i="9"/>
  <c r="E113" i="9"/>
  <c r="E148" i="9"/>
  <c r="S50" i="4"/>
  <c r="E56" i="9" s="1"/>
  <c r="AW50" i="4"/>
  <c r="AX50" i="4" s="1"/>
  <c r="AY50" i="4" s="1"/>
  <c r="BA50" i="4" s="1"/>
  <c r="E106" i="9"/>
  <c r="S55" i="4"/>
  <c r="E61" i="9" s="1"/>
  <c r="AW55" i="4"/>
  <c r="AX55" i="4" s="1"/>
  <c r="AY55" i="4" s="1"/>
  <c r="S47" i="4"/>
  <c r="E53" i="9" s="1"/>
  <c r="AW47" i="4"/>
  <c r="AX47" i="4" s="1"/>
  <c r="AY47" i="4" s="1"/>
  <c r="E119" i="9"/>
  <c r="S60" i="4"/>
  <c r="E66" i="9" s="1"/>
  <c r="AW60" i="4"/>
  <c r="AX60" i="4" s="1"/>
  <c r="AY60" i="4" s="1"/>
  <c r="E102" i="9"/>
  <c r="E70" i="9"/>
  <c r="E103" i="9"/>
  <c r="E88" i="9"/>
  <c r="E91" i="9"/>
  <c r="E110" i="9"/>
  <c r="E73" i="9"/>
  <c r="E75" i="9"/>
  <c r="S48" i="4"/>
  <c r="E54" i="9" s="1"/>
  <c r="AW48" i="4"/>
  <c r="AX48" i="4" s="1"/>
  <c r="AY48" i="4" s="1"/>
  <c r="BA48" i="4" s="1"/>
  <c r="E149" i="9"/>
  <c r="E74" i="9"/>
  <c r="E111" i="9"/>
  <c r="E92" i="9"/>
  <c r="S49" i="4"/>
  <c r="E55" i="9" s="1"/>
  <c r="AW49" i="4"/>
  <c r="AX49" i="4" s="1"/>
  <c r="AY49" i="4" s="1"/>
  <c r="S41" i="4"/>
  <c r="E47" i="9" s="1"/>
  <c r="AW41" i="4"/>
  <c r="AX41" i="4" s="1"/>
  <c r="AY41" i="4" s="1"/>
  <c r="E120" i="9"/>
  <c r="E71" i="9"/>
  <c r="E77" i="9"/>
  <c r="E129" i="9"/>
  <c r="E82" i="9"/>
  <c r="E131" i="9"/>
  <c r="E98" i="9"/>
  <c r="S58" i="4"/>
  <c r="E64" i="9" s="1"/>
  <c r="AW58" i="4"/>
  <c r="AX58" i="4" s="1"/>
  <c r="AY58" i="4" s="1"/>
  <c r="BA58" i="4" s="1"/>
  <c r="S61" i="4"/>
  <c r="E67" i="9" s="1"/>
  <c r="AW61" i="4"/>
  <c r="AX61" i="4" s="1"/>
  <c r="AY61" i="4" s="1"/>
  <c r="E80" i="9"/>
  <c r="U69" i="9"/>
  <c r="P52" i="9"/>
  <c r="P68" i="9"/>
  <c r="P48" i="9"/>
  <c r="E50" i="9"/>
  <c r="X96" i="9" l="1"/>
  <c r="X104" i="9"/>
  <c r="X94" i="9"/>
  <c r="X88" i="9"/>
  <c r="X101" i="9"/>
  <c r="X89" i="9"/>
  <c r="X105" i="9"/>
  <c r="X103" i="9"/>
  <c r="X102" i="9"/>
  <c r="BA57" i="4"/>
  <c r="R63" i="9" s="1"/>
  <c r="X100" i="9"/>
  <c r="X92" i="9"/>
  <c r="X108" i="9"/>
  <c r="W108" i="9"/>
  <c r="W92" i="9"/>
  <c r="W102" i="9"/>
  <c r="W85" i="9"/>
  <c r="V85" i="9"/>
  <c r="W86" i="9"/>
  <c r="V86" i="9"/>
  <c r="W87" i="9"/>
  <c r="V87" i="9"/>
  <c r="BA60" i="4"/>
  <c r="P66" i="9"/>
  <c r="U79" i="9"/>
  <c r="U67" i="9"/>
  <c r="P82" i="9"/>
  <c r="U68" i="9"/>
  <c r="P79" i="9"/>
  <c r="P83" i="9"/>
  <c r="R80" i="9"/>
  <c r="P81" i="9"/>
  <c r="P76" i="9"/>
  <c r="P74" i="9"/>
  <c r="P78" i="9"/>
  <c r="P77" i="9"/>
  <c r="P75" i="9"/>
  <c r="P72" i="9"/>
  <c r="P54" i="9"/>
  <c r="BA61" i="4"/>
  <c r="P67" i="9"/>
  <c r="BA49" i="4"/>
  <c r="P55" i="9"/>
  <c r="BA47" i="4"/>
  <c r="P53" i="9"/>
  <c r="BA43" i="4"/>
  <c r="P49" i="9"/>
  <c r="P64" i="9"/>
  <c r="BA53" i="4"/>
  <c r="P59" i="9"/>
  <c r="P71" i="9"/>
  <c r="BA41" i="4"/>
  <c r="P47" i="9"/>
  <c r="P73" i="9"/>
  <c r="BA55" i="4"/>
  <c r="P61" i="9"/>
  <c r="P69" i="9"/>
  <c r="BA59" i="4"/>
  <c r="P65" i="9"/>
  <c r="BA51" i="4"/>
  <c r="P57" i="9"/>
  <c r="BA40" i="4"/>
  <c r="P46" i="9"/>
  <c r="BA45" i="4"/>
  <c r="P51" i="9"/>
  <c r="P60" i="9"/>
  <c r="R52" i="9"/>
  <c r="P70" i="9"/>
  <c r="P50" i="9"/>
  <c r="R48" i="9"/>
  <c r="R54" i="9"/>
  <c r="P62" i="9"/>
  <c r="P58" i="9"/>
  <c r="R64" i="9"/>
  <c r="P56" i="9"/>
  <c r="R68" i="9"/>
  <c r="C12" i="9"/>
  <c r="C45" i="9"/>
  <c r="C46"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11" i="9"/>
  <c r="E8" i="11"/>
  <c r="X86" i="9" l="1"/>
  <c r="X85" i="9"/>
  <c r="X87" i="9"/>
  <c r="X72" i="9"/>
  <c r="R72" i="9"/>
  <c r="W72" i="9"/>
  <c r="R84" i="9"/>
  <c r="X80" i="9"/>
  <c r="W84" i="9"/>
  <c r="R81" i="9"/>
  <c r="R83" i="9"/>
  <c r="R82" i="9"/>
  <c r="X84" i="9"/>
  <c r="V84" i="9"/>
  <c r="W80" i="9"/>
  <c r="V80" i="9"/>
  <c r="R79" i="9"/>
  <c r="R75" i="9"/>
  <c r="R78" i="9"/>
  <c r="R76" i="9"/>
  <c r="R77" i="9"/>
  <c r="R74" i="9"/>
  <c r="R69" i="9"/>
  <c r="R71" i="9"/>
  <c r="R49" i="9"/>
  <c r="R55" i="9"/>
  <c r="R51" i="9"/>
  <c r="R73" i="9"/>
  <c r="R46" i="9"/>
  <c r="R65" i="9"/>
  <c r="R61" i="9"/>
  <c r="R47" i="9"/>
  <c r="R59" i="9"/>
  <c r="R57" i="9"/>
  <c r="R53" i="9"/>
  <c r="R67" i="9"/>
  <c r="V48" i="9"/>
  <c r="W48" i="9"/>
  <c r="R70" i="9"/>
  <c r="R60" i="9"/>
  <c r="R56" i="9"/>
  <c r="R58" i="9"/>
  <c r="W54" i="9"/>
  <c r="V54" i="9"/>
  <c r="V68" i="9"/>
  <c r="W68" i="9"/>
  <c r="X68" i="9"/>
  <c r="V72" i="9"/>
  <c r="R50" i="9"/>
  <c r="V52" i="9"/>
  <c r="W52" i="9"/>
  <c r="R66" i="9"/>
  <c r="V64" i="9"/>
  <c r="W64" i="9"/>
  <c r="R62" i="9"/>
  <c r="V63" i="9" l="1"/>
  <c r="X48" i="9"/>
  <c r="X64" i="9"/>
  <c r="X52" i="9"/>
  <c r="X54" i="9"/>
  <c r="W63" i="9"/>
  <c r="X63" i="9"/>
  <c r="W82" i="9"/>
  <c r="X82" i="9"/>
  <c r="V82" i="9"/>
  <c r="W79" i="9"/>
  <c r="X79" i="9"/>
  <c r="V79" i="9"/>
  <c r="W81" i="9"/>
  <c r="X81" i="9"/>
  <c r="V81" i="9"/>
  <c r="X83" i="9"/>
  <c r="W83" i="9"/>
  <c r="V83" i="9"/>
  <c r="W77" i="9"/>
  <c r="X77" i="9"/>
  <c r="V77" i="9"/>
  <c r="X75" i="9"/>
  <c r="W75" i="9"/>
  <c r="V75" i="9"/>
  <c r="W78" i="9"/>
  <c r="X78" i="9"/>
  <c r="V78" i="9"/>
  <c r="W74" i="9"/>
  <c r="X74" i="9"/>
  <c r="V74" i="9"/>
  <c r="W76" i="9"/>
  <c r="X76" i="9"/>
  <c r="V76" i="9"/>
  <c r="W47" i="9"/>
  <c r="V47" i="9"/>
  <c r="V67" i="9"/>
  <c r="W67" i="9"/>
  <c r="X67" i="9"/>
  <c r="V69" i="9"/>
  <c r="X69" i="9"/>
  <c r="W69" i="9"/>
  <c r="V53" i="9"/>
  <c r="W53" i="9"/>
  <c r="V46" i="9"/>
  <c r="W46" i="9"/>
  <c r="V57" i="9"/>
  <c r="W57" i="9"/>
  <c r="X57" i="9"/>
  <c r="W65" i="9"/>
  <c r="V65" i="9"/>
  <c r="X65" i="9"/>
  <c r="X73" i="9"/>
  <c r="W73" i="9"/>
  <c r="V73" i="9"/>
  <c r="V55" i="9"/>
  <c r="W55" i="9"/>
  <c r="W71" i="9"/>
  <c r="X71" i="9"/>
  <c r="V71" i="9"/>
  <c r="V59" i="9"/>
  <c r="W59" i="9"/>
  <c r="W61" i="9"/>
  <c r="V61" i="9"/>
  <c r="V51" i="9"/>
  <c r="W49" i="9"/>
  <c r="V49" i="9"/>
  <c r="X49" i="9"/>
  <c r="W70" i="9"/>
  <c r="V70" i="9"/>
  <c r="X70" i="9"/>
  <c r="W62" i="9"/>
  <c r="V62" i="9"/>
  <c r="V60" i="9"/>
  <c r="W60" i="9"/>
  <c r="W66" i="9"/>
  <c r="V66" i="9"/>
  <c r="X66" i="9"/>
  <c r="W58" i="9"/>
  <c r="V58" i="9"/>
  <c r="X58" i="9"/>
  <c r="V50" i="9"/>
  <c r="W50" i="9"/>
  <c r="X50" i="9"/>
  <c r="V56" i="9"/>
  <c r="W56" i="9"/>
  <c r="T43" i="9"/>
  <c r="T44" i="9"/>
  <c r="D6" i="11"/>
  <c r="X6" i="11" s="1"/>
  <c r="D7" i="11"/>
  <c r="D8" i="11"/>
  <c r="D9" i="11"/>
  <c r="D10" i="11"/>
  <c r="D11" i="11"/>
  <c r="D5" i="11"/>
  <c r="X59" i="9" l="1"/>
  <c r="X62" i="9"/>
  <c r="X55" i="9"/>
  <c r="X47" i="9"/>
  <c r="X56" i="9"/>
  <c r="X60" i="9"/>
  <c r="X53" i="9"/>
  <c r="X61" i="9"/>
  <c r="X46" i="9"/>
  <c r="O9" i="11"/>
  <c r="P9" i="11" s="1"/>
  <c r="X9" i="11"/>
  <c r="O8" i="11"/>
  <c r="P8" i="11" s="1"/>
  <c r="X8" i="11"/>
  <c r="O11" i="11"/>
  <c r="P11" i="11" s="1"/>
  <c r="X11" i="11"/>
  <c r="O7" i="11"/>
  <c r="P7" i="11" s="1"/>
  <c r="X7" i="11"/>
  <c r="O10" i="11"/>
  <c r="P10" i="11" s="1"/>
  <c r="X10" i="11"/>
  <c r="W51" i="9"/>
  <c r="X51" i="9"/>
  <c r="S39" i="9"/>
  <c r="S20" i="9"/>
  <c r="S44" i="9"/>
  <c r="S27" i="9"/>
  <c r="S23" i="9"/>
  <c r="S17" i="9"/>
  <c r="S43" i="9"/>
  <c r="S31" i="9"/>
  <c r="S19" i="9"/>
  <c r="S36" i="9"/>
  <c r="S28" i="9"/>
  <c r="S41" i="9"/>
  <c r="S37" i="9"/>
  <c r="S33" i="9"/>
  <c r="S29" i="9"/>
  <c r="S25" i="9"/>
  <c r="S21" i="9"/>
  <c r="S30" i="9"/>
  <c r="S26" i="9"/>
  <c r="O6" i="11"/>
  <c r="U44" i="9"/>
  <c r="U43" i="9"/>
  <c r="AI10" i="11"/>
  <c r="AI9" i="11"/>
  <c r="AI8" i="11"/>
  <c r="AI7" i="11"/>
  <c r="AI6" i="11"/>
  <c r="B11" i="4"/>
  <c r="B12" i="4"/>
  <c r="B13" i="4"/>
  <c r="B14" i="4"/>
  <c r="B15" i="4"/>
  <c r="B16" i="4"/>
  <c r="B17" i="4"/>
  <c r="B18" i="4"/>
  <c r="B19" i="4"/>
  <c r="B20" i="4"/>
  <c r="B21" i="4"/>
  <c r="N21" i="4" s="1"/>
  <c r="T21" i="4" s="1"/>
  <c r="B22" i="4"/>
  <c r="N22" i="4" s="1"/>
  <c r="T22" i="4" s="1"/>
  <c r="B23" i="4"/>
  <c r="B24" i="4"/>
  <c r="B25" i="4"/>
  <c r="B26" i="4"/>
  <c r="B27" i="4"/>
  <c r="B28" i="4"/>
  <c r="B29" i="4"/>
  <c r="B30" i="4"/>
  <c r="B31" i="4"/>
  <c r="B32" i="4"/>
  <c r="B33" i="4"/>
  <c r="B34" i="4"/>
  <c r="B35" i="4"/>
  <c r="B36" i="4"/>
  <c r="B37" i="4"/>
  <c r="B38" i="4"/>
  <c r="B39" i="4"/>
  <c r="A7" i="11"/>
  <c r="B7" i="11"/>
  <c r="A8" i="11"/>
  <c r="B8" i="11"/>
  <c r="A9" i="11"/>
  <c r="B9" i="11"/>
  <c r="A10" i="11"/>
  <c r="B10" i="11"/>
  <c r="A11" i="11"/>
  <c r="B11" i="11"/>
  <c r="A6" i="11"/>
  <c r="B6" i="11"/>
  <c r="E6" i="11"/>
  <c r="M17" i="4" l="1"/>
  <c r="Q17" i="4" s="1"/>
  <c r="R17" i="4" s="1"/>
  <c r="N17" i="4"/>
  <c r="T17" i="4" s="1"/>
  <c r="M13" i="4"/>
  <c r="Q13" i="4" s="1"/>
  <c r="R13" i="4" s="1"/>
  <c r="N13" i="4"/>
  <c r="T13" i="4" s="1"/>
  <c r="M18" i="4"/>
  <c r="Q18" i="4" s="1"/>
  <c r="R18" i="4" s="1"/>
  <c r="N18" i="4"/>
  <c r="T18" i="4" s="1"/>
  <c r="M37" i="4"/>
  <c r="Q37" i="4" s="1"/>
  <c r="R37" i="4" s="1"/>
  <c r="N37" i="4"/>
  <c r="T37" i="4" s="1"/>
  <c r="M33" i="4"/>
  <c r="Q33" i="4" s="1"/>
  <c r="R33" i="4" s="1"/>
  <c r="N33" i="4"/>
  <c r="T33" i="4" s="1"/>
  <c r="M25" i="4"/>
  <c r="Q25" i="4" s="1"/>
  <c r="R25" i="4" s="1"/>
  <c r="N25" i="4"/>
  <c r="T25" i="4" s="1"/>
  <c r="M36" i="4"/>
  <c r="Q36" i="4" s="1"/>
  <c r="R36" i="4" s="1"/>
  <c r="N36" i="4"/>
  <c r="T36" i="4" s="1"/>
  <c r="M32" i="4"/>
  <c r="Q32" i="4" s="1"/>
  <c r="R32" i="4" s="1"/>
  <c r="N32" i="4"/>
  <c r="T32" i="4" s="1"/>
  <c r="M28" i="4"/>
  <c r="Q28" i="4" s="1"/>
  <c r="R28" i="4" s="1"/>
  <c r="N28" i="4"/>
  <c r="T28" i="4" s="1"/>
  <c r="M24" i="4"/>
  <c r="Q24" i="4" s="1"/>
  <c r="R24" i="4" s="1"/>
  <c r="N24" i="4"/>
  <c r="T24" i="4" s="1"/>
  <c r="M20" i="4"/>
  <c r="Q20" i="4" s="1"/>
  <c r="R20" i="4" s="1"/>
  <c r="N20" i="4"/>
  <c r="T20" i="4" s="1"/>
  <c r="M16" i="4"/>
  <c r="Q16" i="4" s="1"/>
  <c r="R16" i="4" s="1"/>
  <c r="N16" i="4"/>
  <c r="T16" i="4" s="1"/>
  <c r="M12" i="4"/>
  <c r="Q12" i="4" s="1"/>
  <c r="R12" i="4" s="1"/>
  <c r="N12" i="4"/>
  <c r="T12" i="4" s="1"/>
  <c r="M38" i="4"/>
  <c r="Q38" i="4" s="1"/>
  <c r="R38" i="4" s="1"/>
  <c r="N38" i="4"/>
  <c r="T38" i="4" s="1"/>
  <c r="M34" i="4"/>
  <c r="Q34" i="4" s="1"/>
  <c r="R34" i="4" s="1"/>
  <c r="N34" i="4"/>
  <c r="T34" i="4" s="1"/>
  <c r="M30" i="4"/>
  <c r="Q30" i="4" s="1"/>
  <c r="R30" i="4" s="1"/>
  <c r="N30" i="4"/>
  <c r="T30" i="4" s="1"/>
  <c r="M26" i="4"/>
  <c r="Q26" i="4" s="1"/>
  <c r="R26" i="4" s="1"/>
  <c r="N26" i="4"/>
  <c r="T26" i="4" s="1"/>
  <c r="M14" i="4"/>
  <c r="Q14" i="4" s="1"/>
  <c r="R14" i="4" s="1"/>
  <c r="N14" i="4"/>
  <c r="T14" i="4" s="1"/>
  <c r="M29" i="4"/>
  <c r="Q29" i="4" s="1"/>
  <c r="R29" i="4" s="1"/>
  <c r="N29" i="4"/>
  <c r="T29" i="4" s="1"/>
  <c r="M39" i="4"/>
  <c r="Q39" i="4" s="1"/>
  <c r="R39" i="4" s="1"/>
  <c r="N39" i="4"/>
  <c r="T39" i="4" s="1"/>
  <c r="M35" i="4"/>
  <c r="Q35" i="4" s="1"/>
  <c r="R35" i="4" s="1"/>
  <c r="N35" i="4"/>
  <c r="T35" i="4" s="1"/>
  <c r="M31" i="4"/>
  <c r="Q31" i="4" s="1"/>
  <c r="R31" i="4" s="1"/>
  <c r="N31" i="4"/>
  <c r="T31" i="4" s="1"/>
  <c r="M27" i="4"/>
  <c r="Q27" i="4" s="1"/>
  <c r="R27" i="4" s="1"/>
  <c r="N27" i="4"/>
  <c r="T27" i="4" s="1"/>
  <c r="M23" i="4"/>
  <c r="Q23" i="4" s="1"/>
  <c r="R23" i="4" s="1"/>
  <c r="N23" i="4"/>
  <c r="T23" i="4" s="1"/>
  <c r="M19" i="4"/>
  <c r="Q19" i="4" s="1"/>
  <c r="R19" i="4" s="1"/>
  <c r="N19" i="4"/>
  <c r="T19" i="4" s="1"/>
  <c r="M15" i="4"/>
  <c r="Q15" i="4" s="1"/>
  <c r="R15" i="4" s="1"/>
  <c r="N15" i="4"/>
  <c r="T15" i="4" s="1"/>
  <c r="M11" i="4"/>
  <c r="Q11" i="4" s="1"/>
  <c r="R11" i="4" s="1"/>
  <c r="N11" i="4"/>
  <c r="T11" i="4" s="1"/>
  <c r="M21" i="4"/>
  <c r="Q21" i="4" s="1"/>
  <c r="R21" i="4" s="1"/>
  <c r="M22" i="4"/>
  <c r="Q22" i="4" s="1"/>
  <c r="R22" i="4" s="1"/>
  <c r="L8" i="11"/>
  <c r="Y8" i="11"/>
  <c r="Z8" i="11" s="1"/>
  <c r="AA8" i="11"/>
  <c r="AB8" i="11" s="1"/>
  <c r="AC8" i="11"/>
  <c r="AE8" i="11"/>
  <c r="F8" i="11"/>
  <c r="L10" i="11"/>
  <c r="Y10" i="11"/>
  <c r="Z10" i="11" s="1"/>
  <c r="AC10" i="11"/>
  <c r="AA10" i="11"/>
  <c r="AB10" i="11" s="1"/>
  <c r="AE10" i="11"/>
  <c r="F10" i="11"/>
  <c r="I10" i="11" s="1"/>
  <c r="J10" i="11" s="1"/>
  <c r="K10" i="11" s="1"/>
  <c r="M10" i="11" s="1"/>
  <c r="N10" i="11" s="1"/>
  <c r="I11" i="11"/>
  <c r="J11" i="11" s="1"/>
  <c r="K11" i="11" s="1"/>
  <c r="M11" i="11" s="1"/>
  <c r="N11" i="11" s="1"/>
  <c r="F11" i="11"/>
  <c r="L11" i="11"/>
  <c r="Y11" i="11"/>
  <c r="Z11" i="11" s="1"/>
  <c r="AA11" i="11"/>
  <c r="AB11" i="11" s="1"/>
  <c r="AC11" i="11"/>
  <c r="AE11" i="11"/>
  <c r="I9" i="11"/>
  <c r="J9" i="11" s="1"/>
  <c r="K9" i="11" s="1"/>
  <c r="M9" i="11" s="1"/>
  <c r="N9" i="11" s="1"/>
  <c r="L9" i="11"/>
  <c r="AA9" i="11"/>
  <c r="AB9" i="11" s="1"/>
  <c r="Y9" i="11"/>
  <c r="Z9" i="11" s="1"/>
  <c r="AE9" i="11"/>
  <c r="AC9" i="11"/>
  <c r="F9" i="11"/>
  <c r="F7" i="11"/>
  <c r="I7" i="11"/>
  <c r="J7" i="11" s="1"/>
  <c r="K7" i="11" s="1"/>
  <c r="M7" i="11" s="1"/>
  <c r="N7" i="11" s="1"/>
  <c r="L7" i="11"/>
  <c r="Y7" i="11"/>
  <c r="Z7" i="11" s="1"/>
  <c r="AA7" i="11"/>
  <c r="AB7" i="11" s="1"/>
  <c r="AC7" i="11"/>
  <c r="AE7" i="11"/>
  <c r="AA6" i="11"/>
  <c r="AB6" i="11" s="1"/>
  <c r="Y6" i="11"/>
  <c r="Z6" i="11" s="1"/>
  <c r="AG33" i="4"/>
  <c r="AH33" i="4" s="1"/>
  <c r="AO33" i="4"/>
  <c r="AJ33" i="4"/>
  <c r="AK33" i="4" s="1"/>
  <c r="AJ36" i="4"/>
  <c r="AK36" i="4" s="1"/>
  <c r="AO36" i="4"/>
  <c r="AG36" i="4"/>
  <c r="AH36" i="4" s="1"/>
  <c r="AG32" i="4"/>
  <c r="AH32" i="4" s="1"/>
  <c r="AO32" i="4"/>
  <c r="AJ32" i="4"/>
  <c r="AK32" i="4" s="1"/>
  <c r="AJ28" i="4"/>
  <c r="AK28" i="4" s="1"/>
  <c r="AG28" i="4"/>
  <c r="AH28" i="4" s="1"/>
  <c r="AO28" i="4"/>
  <c r="AJ24" i="4"/>
  <c r="AK24" i="4" s="1"/>
  <c r="AO24" i="4"/>
  <c r="AG24" i="4"/>
  <c r="AH24" i="4" s="1"/>
  <c r="AG20" i="4"/>
  <c r="AH20" i="4" s="1"/>
  <c r="AO20" i="4"/>
  <c r="AJ20" i="4"/>
  <c r="AK20" i="4" s="1"/>
  <c r="AO16" i="4"/>
  <c r="AJ16" i="4"/>
  <c r="AK16" i="4" s="1"/>
  <c r="AG16" i="4"/>
  <c r="AH16" i="4" s="1"/>
  <c r="O16" i="4"/>
  <c r="AJ12" i="4"/>
  <c r="AK12" i="4" s="1"/>
  <c r="AO12" i="4"/>
  <c r="AG12" i="4"/>
  <c r="AH12" i="4" s="1"/>
  <c r="AJ29" i="4"/>
  <c r="AK29" i="4" s="1"/>
  <c r="AO29" i="4"/>
  <c r="AG29" i="4"/>
  <c r="AH29" i="4" s="1"/>
  <c r="AC6" i="11"/>
  <c r="L6" i="11"/>
  <c r="AJ39" i="4"/>
  <c r="AK39" i="4" s="1"/>
  <c r="AO39" i="4"/>
  <c r="AG39" i="4"/>
  <c r="AH39" i="4" s="1"/>
  <c r="AZ39" i="4" s="1"/>
  <c r="O39" i="4"/>
  <c r="AJ35" i="4"/>
  <c r="AK35" i="4" s="1"/>
  <c r="AG35" i="4"/>
  <c r="AH35" i="4" s="1"/>
  <c r="AO35" i="4"/>
  <c r="AJ31" i="4"/>
  <c r="AK31" i="4" s="1"/>
  <c r="AO31" i="4"/>
  <c r="AG31" i="4"/>
  <c r="AH31" i="4" s="1"/>
  <c r="AG27" i="4"/>
  <c r="AH27" i="4" s="1"/>
  <c r="AZ27" i="4" s="1"/>
  <c r="AO27" i="4"/>
  <c r="AJ27" i="4"/>
  <c r="AK27" i="4" s="1"/>
  <c r="AG23" i="4"/>
  <c r="AH23" i="4" s="1"/>
  <c r="AO23" i="4"/>
  <c r="AJ23" i="4"/>
  <c r="AK23" i="4" s="1"/>
  <c r="AJ19" i="4"/>
  <c r="AK19" i="4" s="1"/>
  <c r="AG19" i="4"/>
  <c r="AH19" i="4" s="1"/>
  <c r="AO19" i="4"/>
  <c r="AG15" i="4"/>
  <c r="AH15" i="4" s="1"/>
  <c r="AJ15" i="4"/>
  <c r="AK15" i="4" s="1"/>
  <c r="AO15" i="4"/>
  <c r="O15" i="4"/>
  <c r="AG11" i="4"/>
  <c r="AH11" i="4" s="1"/>
  <c r="AO11" i="4"/>
  <c r="AJ11" i="4"/>
  <c r="AK11" i="4" s="1"/>
  <c r="AG38" i="4"/>
  <c r="AH38" i="4" s="1"/>
  <c r="AZ38" i="4" s="1"/>
  <c r="AO38" i="4"/>
  <c r="AJ38" i="4"/>
  <c r="AK38" i="4" s="1"/>
  <c r="AG34" i="4"/>
  <c r="AH34" i="4" s="1"/>
  <c r="AO34" i="4"/>
  <c r="AJ34" i="4"/>
  <c r="AK34" i="4" s="1"/>
  <c r="AG30" i="4"/>
  <c r="AH30" i="4" s="1"/>
  <c r="AO30" i="4"/>
  <c r="AJ30" i="4"/>
  <c r="AK30" i="4" s="1"/>
  <c r="AJ26" i="4"/>
  <c r="AK26" i="4" s="1"/>
  <c r="AO26" i="4"/>
  <c r="AG26" i="4"/>
  <c r="AH26" i="4" s="1"/>
  <c r="AG18" i="4"/>
  <c r="AH18" i="4" s="1"/>
  <c r="AO18" i="4"/>
  <c r="AJ18" i="4"/>
  <c r="AK18" i="4" s="1"/>
  <c r="O18" i="4"/>
  <c r="AO14" i="4"/>
  <c r="AJ14" i="4"/>
  <c r="AK14" i="4" s="1"/>
  <c r="AG14" i="4"/>
  <c r="AH14" i="4" s="1"/>
  <c r="O14" i="4"/>
  <c r="AJ37" i="4"/>
  <c r="AK37" i="4" s="1"/>
  <c r="AO37" i="4"/>
  <c r="AG37" i="4"/>
  <c r="AH37" i="4" s="1"/>
  <c r="AG25" i="4"/>
  <c r="AH25" i="4" s="1"/>
  <c r="AO25" i="4"/>
  <c r="AJ25" i="4"/>
  <c r="AK25" i="4" s="1"/>
  <c r="AG17" i="4"/>
  <c r="AH17" i="4" s="1"/>
  <c r="AO17" i="4"/>
  <c r="AJ17" i="4"/>
  <c r="AK17" i="4" s="1"/>
  <c r="O17" i="4"/>
  <c r="AJ13" i="4"/>
  <c r="AK13" i="4" s="1"/>
  <c r="AG13" i="4"/>
  <c r="AH13" i="4" s="1"/>
  <c r="AO13" i="4"/>
  <c r="O13" i="4"/>
  <c r="AG22" i="4"/>
  <c r="AH22" i="4" s="1"/>
  <c r="AO22" i="4"/>
  <c r="AJ22" i="4"/>
  <c r="AK22" i="4" s="1"/>
  <c r="AJ21" i="4"/>
  <c r="AK21" i="4" s="1"/>
  <c r="AG21" i="4"/>
  <c r="AH21" i="4" s="1"/>
  <c r="AO21" i="4"/>
  <c r="S40" i="9"/>
  <c r="AE6" i="11"/>
  <c r="S35" i="9"/>
  <c r="S24" i="9"/>
  <c r="S38" i="9"/>
  <c r="S32" i="9"/>
  <c r="S34" i="9"/>
  <c r="S18" i="9"/>
  <c r="S42" i="9"/>
  <c r="S22" i="9"/>
  <c r="P6" i="11"/>
  <c r="F6" i="11"/>
  <c r="G6" i="11" s="1"/>
  <c r="T6" i="11" s="1"/>
  <c r="U6" i="11" s="1"/>
  <c r="G6" i="4"/>
  <c r="I6" i="4"/>
  <c r="C13" i="9"/>
  <c r="G8" i="4"/>
  <c r="G9" i="4"/>
  <c r="G10" i="4"/>
  <c r="G11" i="4"/>
  <c r="AE11" i="4" s="1"/>
  <c r="I11" i="4"/>
  <c r="G12" i="4"/>
  <c r="AE12" i="4" s="1"/>
  <c r="C19" i="9"/>
  <c r="C20" i="9"/>
  <c r="C21" i="9"/>
  <c r="C22" i="9"/>
  <c r="C23" i="9"/>
  <c r="C24" i="9"/>
  <c r="G19" i="4"/>
  <c r="AE19" i="4" s="1"/>
  <c r="G20" i="4"/>
  <c r="AE20" i="4" s="1"/>
  <c r="G21" i="4"/>
  <c r="G22" i="4"/>
  <c r="G23" i="4"/>
  <c r="AE23" i="4" s="1"/>
  <c r="G24" i="4"/>
  <c r="AE24" i="4" s="1"/>
  <c r="G25" i="4"/>
  <c r="AE25" i="4" s="1"/>
  <c r="G26" i="4"/>
  <c r="AE26" i="4" s="1"/>
  <c r="G27" i="4"/>
  <c r="AE27" i="4" s="1"/>
  <c r="G28" i="4"/>
  <c r="AE28" i="4" s="1"/>
  <c r="G29" i="4"/>
  <c r="AE29" i="4" s="1"/>
  <c r="G30" i="4"/>
  <c r="AE30" i="4" s="1"/>
  <c r="G31" i="4"/>
  <c r="AE31" i="4" s="1"/>
  <c r="G32" i="4"/>
  <c r="AE32" i="4" s="1"/>
  <c r="G33" i="4"/>
  <c r="AE33" i="4" s="1"/>
  <c r="G34" i="4"/>
  <c r="AE34" i="4" s="1"/>
  <c r="G35" i="4"/>
  <c r="AE35" i="4" s="1"/>
  <c r="G36" i="4"/>
  <c r="AE36" i="4" s="1"/>
  <c r="G37" i="4"/>
  <c r="AE37" i="4" s="1"/>
  <c r="G38" i="4"/>
  <c r="AE38" i="4" s="1"/>
  <c r="A5" i="6"/>
  <c r="B5" i="6"/>
  <c r="P5" i="6" s="1"/>
  <c r="C5" i="6"/>
  <c r="F5" i="6" s="1"/>
  <c r="L5" i="6" s="1"/>
  <c r="D5" i="6"/>
  <c r="E5" i="6"/>
  <c r="A6" i="6"/>
  <c r="B6" i="6"/>
  <c r="C6" i="6"/>
  <c r="F6" i="6" s="1"/>
  <c r="L6" i="6" s="1"/>
  <c r="D6" i="6"/>
  <c r="E6" i="6"/>
  <c r="A7" i="6"/>
  <c r="B7" i="6"/>
  <c r="P7" i="6" s="1"/>
  <c r="C7" i="6"/>
  <c r="F7" i="6" s="1"/>
  <c r="L7" i="6" s="1"/>
  <c r="D7" i="6"/>
  <c r="E7" i="6"/>
  <c r="A8" i="6"/>
  <c r="B8" i="6"/>
  <c r="C8" i="6"/>
  <c r="F8" i="6" s="1"/>
  <c r="L8" i="6" s="1"/>
  <c r="D8" i="6"/>
  <c r="E8" i="6"/>
  <c r="A9" i="6"/>
  <c r="B9" i="6"/>
  <c r="C9" i="6"/>
  <c r="F9" i="6" s="1"/>
  <c r="L9" i="6" s="1"/>
  <c r="D9" i="6"/>
  <c r="E9" i="6"/>
  <c r="A10" i="6"/>
  <c r="B10" i="6"/>
  <c r="C10" i="6"/>
  <c r="F10" i="6" s="1"/>
  <c r="D10" i="6"/>
  <c r="E10" i="6"/>
  <c r="A11" i="6"/>
  <c r="B11" i="6"/>
  <c r="P11" i="6" s="1"/>
  <c r="C11" i="6"/>
  <c r="F11" i="6" s="1"/>
  <c r="L11" i="6" s="1"/>
  <c r="D11" i="6"/>
  <c r="E11" i="6"/>
  <c r="A12" i="6"/>
  <c r="B12" i="6"/>
  <c r="C12" i="6"/>
  <c r="F12" i="6" s="1"/>
  <c r="L12" i="6" s="1"/>
  <c r="D12" i="6"/>
  <c r="E12" i="6"/>
  <c r="A13" i="6"/>
  <c r="B13" i="6"/>
  <c r="C13" i="6"/>
  <c r="F13" i="6" s="1"/>
  <c r="L13" i="6" s="1"/>
  <c r="D13" i="6"/>
  <c r="E13" i="6"/>
  <c r="A14" i="6"/>
  <c r="B14" i="6"/>
  <c r="C14" i="6"/>
  <c r="F14" i="6" s="1"/>
  <c r="L14" i="6" s="1"/>
  <c r="D14" i="6"/>
  <c r="E14" i="6"/>
  <c r="A15" i="6"/>
  <c r="B15" i="6"/>
  <c r="C15" i="6"/>
  <c r="F15" i="6" s="1"/>
  <c r="D15" i="6"/>
  <c r="E15" i="6"/>
  <c r="A16" i="6"/>
  <c r="B16" i="6"/>
  <c r="P16" i="6" s="1"/>
  <c r="C16" i="6"/>
  <c r="F16" i="6" s="1"/>
  <c r="L16" i="6" s="1"/>
  <c r="D16" i="6"/>
  <c r="E16" i="6"/>
  <c r="A17" i="6"/>
  <c r="B17" i="6"/>
  <c r="C17" i="6"/>
  <c r="F17" i="6" s="1"/>
  <c r="L17" i="6" s="1"/>
  <c r="D17" i="6"/>
  <c r="E17" i="6"/>
  <c r="A18" i="6"/>
  <c r="B18" i="6"/>
  <c r="C18" i="6"/>
  <c r="F18" i="6" s="1"/>
  <c r="L18" i="6" s="1"/>
  <c r="D18" i="6"/>
  <c r="E18" i="6"/>
  <c r="A19" i="6"/>
  <c r="B19" i="6"/>
  <c r="C19" i="6"/>
  <c r="F19" i="6" s="1"/>
  <c r="L19" i="6" s="1"/>
  <c r="D19" i="6"/>
  <c r="E19" i="6"/>
  <c r="A20" i="6"/>
  <c r="B20" i="6"/>
  <c r="C20" i="6"/>
  <c r="F20" i="6" s="1"/>
  <c r="D20" i="6"/>
  <c r="E20" i="6"/>
  <c r="A21" i="6"/>
  <c r="B21" i="6"/>
  <c r="C21" i="6"/>
  <c r="F21" i="6" s="1"/>
  <c r="D21" i="6"/>
  <c r="E21" i="6"/>
  <c r="A22" i="6"/>
  <c r="B22" i="6"/>
  <c r="P22" i="6" s="1"/>
  <c r="C22" i="6"/>
  <c r="F22" i="6" s="1"/>
  <c r="D22" i="6"/>
  <c r="E22" i="6"/>
  <c r="A23" i="6"/>
  <c r="B23" i="6"/>
  <c r="P23" i="6" s="1"/>
  <c r="C23" i="6"/>
  <c r="F23" i="6" s="1"/>
  <c r="AF25" i="11" s="1"/>
  <c r="AG25" i="11" s="1"/>
  <c r="D23" i="6"/>
  <c r="E23" i="6"/>
  <c r="A24" i="6"/>
  <c r="B24" i="6"/>
  <c r="C24" i="6"/>
  <c r="F24" i="6" s="1"/>
  <c r="AF26" i="11" s="1"/>
  <c r="AG26" i="11" s="1"/>
  <c r="D24" i="6"/>
  <c r="E24" i="6"/>
  <c r="A25" i="6"/>
  <c r="B25" i="6"/>
  <c r="C25" i="6"/>
  <c r="F25" i="6" s="1"/>
  <c r="AF27" i="11" s="1"/>
  <c r="AG27" i="11" s="1"/>
  <c r="D25" i="6"/>
  <c r="E25" i="6"/>
  <c r="A26" i="6"/>
  <c r="B26" i="6"/>
  <c r="C26" i="6"/>
  <c r="F26" i="6" s="1"/>
  <c r="AF28" i="11" s="1"/>
  <c r="AG28" i="11" s="1"/>
  <c r="D26" i="6"/>
  <c r="E26" i="6"/>
  <c r="A27" i="6"/>
  <c r="B27" i="6"/>
  <c r="C27" i="6"/>
  <c r="F27" i="6" s="1"/>
  <c r="D27" i="6"/>
  <c r="E27" i="6"/>
  <c r="A28" i="6"/>
  <c r="B28" i="6"/>
  <c r="C28" i="6"/>
  <c r="F28" i="6" s="1"/>
  <c r="D28" i="6"/>
  <c r="E28" i="6"/>
  <c r="A29" i="6"/>
  <c r="B29" i="6"/>
  <c r="C29" i="6"/>
  <c r="F29" i="6" s="1"/>
  <c r="D29" i="6"/>
  <c r="E29" i="6"/>
  <c r="A30" i="6"/>
  <c r="B30" i="6"/>
  <c r="P30" i="6" s="1"/>
  <c r="C30" i="6"/>
  <c r="F30" i="6" s="1"/>
  <c r="AF32" i="11" s="1"/>
  <c r="AG32" i="11" s="1"/>
  <c r="D30" i="6"/>
  <c r="E30" i="6"/>
  <c r="A31" i="6"/>
  <c r="B31" i="6"/>
  <c r="C31" i="6"/>
  <c r="F31" i="6" s="1"/>
  <c r="AF33" i="11" s="1"/>
  <c r="AG33" i="11" s="1"/>
  <c r="D31" i="6"/>
  <c r="E31" i="6"/>
  <c r="A32" i="6"/>
  <c r="B32" i="6"/>
  <c r="C32" i="6"/>
  <c r="F32" i="6" s="1"/>
  <c r="D32" i="6"/>
  <c r="E32" i="6"/>
  <c r="A33" i="6"/>
  <c r="B33" i="6"/>
  <c r="C33" i="6"/>
  <c r="F33" i="6" s="1"/>
  <c r="D33" i="6"/>
  <c r="E33" i="6"/>
  <c r="A34" i="6"/>
  <c r="B34" i="6"/>
  <c r="C34" i="6"/>
  <c r="F34" i="6" s="1"/>
  <c r="AF36" i="11" s="1"/>
  <c r="AG36" i="11" s="1"/>
  <c r="D34" i="6"/>
  <c r="E34" i="6"/>
  <c r="A35" i="6"/>
  <c r="B35" i="6"/>
  <c r="P35" i="6" s="1"/>
  <c r="C35" i="6"/>
  <c r="F35" i="6" s="1"/>
  <c r="D35" i="6"/>
  <c r="E35" i="6"/>
  <c r="A4" i="6"/>
  <c r="B4" i="6"/>
  <c r="C4" i="6"/>
  <c r="F4" i="6" s="1"/>
  <c r="L4" i="6" s="1"/>
  <c r="D4" i="6"/>
  <c r="E4" i="6"/>
  <c r="A8" i="4"/>
  <c r="B8" i="4"/>
  <c r="C8" i="4"/>
  <c r="D8" i="4"/>
  <c r="Y8" i="4" s="1"/>
  <c r="F8" i="4"/>
  <c r="H8" i="4"/>
  <c r="J8" i="4"/>
  <c r="W8" i="4" s="1"/>
  <c r="X8" i="4" s="1"/>
  <c r="K8" i="4"/>
  <c r="L8" i="4"/>
  <c r="J14" i="9"/>
  <c r="A9" i="4"/>
  <c r="B9" i="4"/>
  <c r="C9" i="4"/>
  <c r="D9" i="4"/>
  <c r="F9" i="4"/>
  <c r="H9" i="4"/>
  <c r="J9" i="4"/>
  <c r="W9" i="4" s="1"/>
  <c r="X9" i="4" s="1"/>
  <c r="K9" i="4"/>
  <c r="L9" i="4"/>
  <c r="J15" i="9"/>
  <c r="A10" i="4"/>
  <c r="B10" i="4"/>
  <c r="C10" i="4"/>
  <c r="D10" i="4"/>
  <c r="F10" i="4"/>
  <c r="H10" i="4"/>
  <c r="J10" i="4"/>
  <c r="W10" i="4" s="1"/>
  <c r="X10" i="4" s="1"/>
  <c r="K10" i="4"/>
  <c r="L10" i="4"/>
  <c r="J16" i="9"/>
  <c r="J17" i="9"/>
  <c r="J18" i="9"/>
  <c r="A5" i="4"/>
  <c r="B5" i="4"/>
  <c r="C5" i="4"/>
  <c r="D5" i="4"/>
  <c r="Y5" i="4" s="1"/>
  <c r="F5" i="4"/>
  <c r="H5" i="4"/>
  <c r="J5" i="4"/>
  <c r="W5" i="4" s="1"/>
  <c r="X5" i="4" s="1"/>
  <c r="K5" i="4"/>
  <c r="L5" i="4"/>
  <c r="AL5" i="4"/>
  <c r="A6" i="4"/>
  <c r="B6" i="4"/>
  <c r="C6" i="4"/>
  <c r="D6" i="4"/>
  <c r="Y6" i="4" s="1"/>
  <c r="F6" i="4"/>
  <c r="H6" i="4"/>
  <c r="J6" i="4"/>
  <c r="W6" i="4" s="1"/>
  <c r="X6" i="4" s="1"/>
  <c r="K6" i="4"/>
  <c r="L6" i="4"/>
  <c r="AL6" i="4"/>
  <c r="J12" i="9" s="1"/>
  <c r="L16" i="1"/>
  <c r="I16" i="1"/>
  <c r="G5" i="4" s="1"/>
  <c r="F5" i="12"/>
  <c r="F4" i="12"/>
  <c r="AH11" i="5"/>
  <c r="AH10" i="5"/>
  <c r="AH9" i="5"/>
  <c r="AH6" i="5"/>
  <c r="AF22" i="11" l="1"/>
  <c r="AG22" i="11" s="1"/>
  <c r="L20" i="6"/>
  <c r="AF17" i="11"/>
  <c r="AG17" i="11" s="1"/>
  <c r="L15" i="6"/>
  <c r="AF24" i="11"/>
  <c r="AG24" i="11" s="1"/>
  <c r="L22" i="6"/>
  <c r="AF12" i="11"/>
  <c r="AG12" i="11" s="1"/>
  <c r="L10" i="6"/>
  <c r="AF23" i="11"/>
  <c r="AG23" i="11" s="1"/>
  <c r="L21" i="6"/>
  <c r="AZ35" i="4"/>
  <c r="AZ37" i="4"/>
  <c r="AZ28" i="4"/>
  <c r="AZ36" i="4"/>
  <c r="M10" i="4"/>
  <c r="Q10" i="4" s="1"/>
  <c r="R10" i="4" s="1"/>
  <c r="N10" i="4"/>
  <c r="T10" i="4" s="1"/>
  <c r="M8" i="4"/>
  <c r="Q8" i="4" s="1"/>
  <c r="R8" i="4" s="1"/>
  <c r="N8" i="4"/>
  <c r="T8" i="4" s="1"/>
  <c r="M5" i="4"/>
  <c r="Q5" i="4" s="1"/>
  <c r="R5" i="4" s="1"/>
  <c r="N5" i="4"/>
  <c r="T5" i="4" s="1"/>
  <c r="M6" i="4"/>
  <c r="Q6" i="4" s="1"/>
  <c r="R6" i="4" s="1"/>
  <c r="N6" i="4"/>
  <c r="T6" i="4" s="1"/>
  <c r="M9" i="4"/>
  <c r="Q9" i="4" s="1"/>
  <c r="R9" i="4" s="1"/>
  <c r="N9" i="4"/>
  <c r="T9" i="4" s="1"/>
  <c r="I5" i="4"/>
  <c r="C11" i="9"/>
  <c r="X4" i="6"/>
  <c r="AF10" i="11"/>
  <c r="AF19" i="11"/>
  <c r="AG19" i="11" s="1"/>
  <c r="AM19" i="11" s="1"/>
  <c r="G9" i="11"/>
  <c r="T9" i="11" s="1"/>
  <c r="U9" i="11" s="1"/>
  <c r="V9" i="11" s="1"/>
  <c r="G11" i="11"/>
  <c r="T11" i="11" s="1"/>
  <c r="U11" i="11" s="1"/>
  <c r="AF20" i="11"/>
  <c r="AG20" i="11" s="1"/>
  <c r="AM20" i="11" s="1"/>
  <c r="AF16" i="11"/>
  <c r="AG16" i="11" s="1"/>
  <c r="AM16" i="11" s="1"/>
  <c r="AF7" i="11"/>
  <c r="G8" i="11"/>
  <c r="H8" i="11" s="1"/>
  <c r="Q8" i="11" s="1"/>
  <c r="R8" i="11" s="1"/>
  <c r="S8" i="11" s="1"/>
  <c r="AF31" i="11"/>
  <c r="AG31" i="11" s="1"/>
  <c r="AM31" i="11" s="1"/>
  <c r="AF15" i="11"/>
  <c r="AG15" i="11" s="1"/>
  <c r="AM15" i="11" s="1"/>
  <c r="AF35" i="11"/>
  <c r="AG35" i="11" s="1"/>
  <c r="AM35" i="11" s="1"/>
  <c r="AN35" i="11" s="1"/>
  <c r="U40" i="9" s="1"/>
  <c r="AF29" i="11"/>
  <c r="AG29" i="11" s="1"/>
  <c r="AM29" i="11" s="1"/>
  <c r="AF21" i="11"/>
  <c r="AG21" i="11" s="1"/>
  <c r="AM21" i="11" s="1"/>
  <c r="AF13" i="11"/>
  <c r="AG13" i="11" s="1"/>
  <c r="AM13" i="11" s="1"/>
  <c r="AF6" i="11"/>
  <c r="AF9" i="11"/>
  <c r="AF37" i="11"/>
  <c r="AG37" i="11" s="1"/>
  <c r="AM37" i="11" s="1"/>
  <c r="AN37" i="11" s="1"/>
  <c r="U42" i="9" s="1"/>
  <c r="AF34" i="11"/>
  <c r="AG34" i="11" s="1"/>
  <c r="AM34" i="11" s="1"/>
  <c r="AF30" i="11"/>
  <c r="AG30" i="11" s="1"/>
  <c r="AM30" i="11" s="1"/>
  <c r="T35" i="9" s="1"/>
  <c r="AF18" i="11"/>
  <c r="AG18" i="11" s="1"/>
  <c r="AM18" i="11" s="1"/>
  <c r="AF14" i="11"/>
  <c r="AG14" i="11" s="1"/>
  <c r="AM14" i="11" s="1"/>
  <c r="G7" i="11"/>
  <c r="T7" i="11" s="1"/>
  <c r="U7" i="11" s="1"/>
  <c r="V7" i="11" s="1"/>
  <c r="AF11" i="11"/>
  <c r="G10" i="11"/>
  <c r="T10" i="11" s="1"/>
  <c r="U10" i="11" s="1"/>
  <c r="V10" i="11" s="1"/>
  <c r="AF8" i="11"/>
  <c r="AD6" i="11"/>
  <c r="AM24" i="11"/>
  <c r="AM25" i="11"/>
  <c r="AM26" i="11"/>
  <c r="AM23" i="11"/>
  <c r="AM27" i="11"/>
  <c r="C40" i="9"/>
  <c r="I34" i="4"/>
  <c r="C36" i="9"/>
  <c r="I30" i="4"/>
  <c r="C32" i="9"/>
  <c r="I26" i="4"/>
  <c r="C26" i="9"/>
  <c r="I20" i="4"/>
  <c r="O25" i="4"/>
  <c r="P25" i="4" s="1"/>
  <c r="O37" i="4"/>
  <c r="P37" i="4" s="1"/>
  <c r="O26" i="4"/>
  <c r="P26" i="4" s="1"/>
  <c r="O19" i="4"/>
  <c r="P19" i="4" s="1"/>
  <c r="O31" i="4"/>
  <c r="P31" i="4" s="1"/>
  <c r="O32" i="4"/>
  <c r="P32" i="4" s="1"/>
  <c r="O33" i="4"/>
  <c r="P33" i="4" s="1"/>
  <c r="O38" i="4"/>
  <c r="P38" i="4" s="1"/>
  <c r="O11" i="4"/>
  <c r="P11" i="4" s="1"/>
  <c r="D17" i="9" s="1"/>
  <c r="O27" i="4"/>
  <c r="P27" i="4" s="1"/>
  <c r="C38" i="9"/>
  <c r="I32" i="4"/>
  <c r="O30" i="4"/>
  <c r="P30" i="4" s="1"/>
  <c r="O35" i="4"/>
  <c r="P35" i="4" s="1"/>
  <c r="O29" i="4"/>
  <c r="P29" i="4" s="1"/>
  <c r="O24" i="4"/>
  <c r="P24" i="4" s="1"/>
  <c r="O28" i="4"/>
  <c r="P28" i="4" s="1"/>
  <c r="O36" i="4"/>
  <c r="P36" i="4" s="1"/>
  <c r="C44" i="9"/>
  <c r="I38" i="4"/>
  <c r="C42" i="9"/>
  <c r="I36" i="4"/>
  <c r="C34" i="9"/>
  <c r="I28" i="4"/>
  <c r="C30" i="9"/>
  <c r="I24" i="4"/>
  <c r="C43" i="9"/>
  <c r="I37" i="4"/>
  <c r="C41" i="9"/>
  <c r="I35" i="4"/>
  <c r="C39" i="9"/>
  <c r="I33" i="4"/>
  <c r="C37" i="9"/>
  <c r="I31" i="4"/>
  <c r="C35" i="9"/>
  <c r="I29" i="4"/>
  <c r="C33" i="9"/>
  <c r="I27" i="4"/>
  <c r="C31" i="9"/>
  <c r="I25" i="4"/>
  <c r="C25" i="9"/>
  <c r="I19" i="4"/>
  <c r="C18" i="9"/>
  <c r="I12" i="4"/>
  <c r="O34" i="4"/>
  <c r="P34" i="4" s="1"/>
  <c r="O12" i="4"/>
  <c r="P12" i="4" s="1"/>
  <c r="D18" i="9" s="1"/>
  <c r="O20" i="4"/>
  <c r="P20" i="4" s="1"/>
  <c r="U13" i="4"/>
  <c r="V13" i="4" s="1"/>
  <c r="U14" i="4"/>
  <c r="V14" i="4" s="1"/>
  <c r="AM12" i="11"/>
  <c r="AV35" i="4"/>
  <c r="AV38" i="4"/>
  <c r="AV39" i="4"/>
  <c r="AV37" i="4"/>
  <c r="AV27" i="4"/>
  <c r="AV36" i="4"/>
  <c r="AV28" i="4"/>
  <c r="AU6" i="4"/>
  <c r="AS6" i="4"/>
  <c r="AS9" i="4"/>
  <c r="AU9" i="4"/>
  <c r="AS8" i="4"/>
  <c r="AU8" i="4"/>
  <c r="AU10" i="4"/>
  <c r="AS5" i="4"/>
  <c r="AU5" i="4"/>
  <c r="O23" i="4"/>
  <c r="P23" i="4" s="1"/>
  <c r="C29" i="9"/>
  <c r="I23" i="4"/>
  <c r="O10" i="4"/>
  <c r="P10" i="4" s="1"/>
  <c r="D16" i="9" s="1"/>
  <c r="O5" i="4"/>
  <c r="P5" i="4" s="1"/>
  <c r="D11" i="9" s="1"/>
  <c r="O9" i="4"/>
  <c r="P9" i="4" s="1"/>
  <c r="D15" i="9" s="1"/>
  <c r="L34" i="6"/>
  <c r="AM36" i="11"/>
  <c r="AO6" i="4"/>
  <c r="V18" i="6"/>
  <c r="W18" i="6" s="1"/>
  <c r="P18" i="6"/>
  <c r="R18" i="6" s="1"/>
  <c r="S10" i="6"/>
  <c r="P10" i="6"/>
  <c r="R10" i="6" s="1"/>
  <c r="S8" i="6"/>
  <c r="U8" i="6" s="1"/>
  <c r="P8" i="6"/>
  <c r="R8" i="6" s="1"/>
  <c r="S6" i="6"/>
  <c r="M6" i="6"/>
  <c r="O6" i="6" s="1"/>
  <c r="P6" i="6"/>
  <c r="R6" i="6" s="1"/>
  <c r="AG5" i="4"/>
  <c r="AH5" i="4" s="1"/>
  <c r="S31" i="6"/>
  <c r="U31" i="6" s="1"/>
  <c r="P31" i="6"/>
  <c r="R31" i="6" s="1"/>
  <c r="S19" i="6"/>
  <c r="U19" i="6" s="1"/>
  <c r="P19" i="6"/>
  <c r="R19" i="6" s="1"/>
  <c r="O6" i="4"/>
  <c r="P6" i="4" s="1"/>
  <c r="D12" i="9" s="1"/>
  <c r="M4" i="6"/>
  <c r="O4" i="6" s="1"/>
  <c r="P4" i="6"/>
  <c r="R4" i="6" s="1"/>
  <c r="Y32" i="6"/>
  <c r="P32" i="6"/>
  <c r="R32" i="6" s="1"/>
  <c r="M28" i="6"/>
  <c r="O28" i="6" s="1"/>
  <c r="P28" i="6"/>
  <c r="R28" i="6" s="1"/>
  <c r="S24" i="6"/>
  <c r="U24" i="6" s="1"/>
  <c r="P24" i="6"/>
  <c r="R24" i="6" s="1"/>
  <c r="V9" i="6"/>
  <c r="W9" i="6" s="1"/>
  <c r="P9" i="6"/>
  <c r="R9" i="6" s="1"/>
  <c r="P17" i="4"/>
  <c r="P15" i="4"/>
  <c r="L35" i="6"/>
  <c r="V33" i="6"/>
  <c r="W33" i="6" s="1"/>
  <c r="P33" i="6"/>
  <c r="R33" i="6" s="1"/>
  <c r="V34" i="6"/>
  <c r="W34" i="6" s="1"/>
  <c r="P34" i="6"/>
  <c r="R34" i="6" s="1"/>
  <c r="S27" i="6"/>
  <c r="U27" i="6" s="1"/>
  <c r="P27" i="6"/>
  <c r="R27" i="6" s="1"/>
  <c r="AJ9" i="4"/>
  <c r="AK9" i="4" s="1"/>
  <c r="I15" i="9" s="1"/>
  <c r="O8" i="4"/>
  <c r="P8" i="4" s="1"/>
  <c r="D14" i="9" s="1"/>
  <c r="R30" i="6"/>
  <c r="AM32" i="11"/>
  <c r="V29" i="6"/>
  <c r="P29" i="6"/>
  <c r="R29" i="6" s="1"/>
  <c r="I26" i="6"/>
  <c r="AM28" i="11"/>
  <c r="S25" i="6"/>
  <c r="P25" i="6"/>
  <c r="R25" i="6" s="1"/>
  <c r="P13" i="4"/>
  <c r="P14" i="4"/>
  <c r="P39" i="4"/>
  <c r="P16" i="4"/>
  <c r="S26" i="6"/>
  <c r="U26" i="6" s="1"/>
  <c r="P26" i="6"/>
  <c r="R26" i="6" s="1"/>
  <c r="AD31" i="6"/>
  <c r="AM33" i="11"/>
  <c r="P18" i="4"/>
  <c r="C28" i="9"/>
  <c r="I22" i="4"/>
  <c r="O22" i="4"/>
  <c r="AE22" i="4"/>
  <c r="S21" i="6"/>
  <c r="U21" i="6" s="1"/>
  <c r="P21" i="6"/>
  <c r="R21" i="6" s="1"/>
  <c r="M21" i="6"/>
  <c r="O21" i="6" s="1"/>
  <c r="C27" i="9"/>
  <c r="I21" i="4"/>
  <c r="O21" i="4"/>
  <c r="AE21" i="4"/>
  <c r="S20" i="6"/>
  <c r="U20" i="6" s="1"/>
  <c r="P20" i="6"/>
  <c r="R20" i="6" s="1"/>
  <c r="Z20" i="6"/>
  <c r="M15" i="6"/>
  <c r="O15" i="6" s="1"/>
  <c r="P15" i="6"/>
  <c r="R15" i="6" s="1"/>
  <c r="M12" i="6"/>
  <c r="O12" i="6" s="1"/>
  <c r="P12" i="6"/>
  <c r="R12" i="6" s="1"/>
  <c r="V17" i="6"/>
  <c r="W17" i="6" s="1"/>
  <c r="P17" i="6"/>
  <c r="R17" i="6" s="1"/>
  <c r="M13" i="6"/>
  <c r="O13" i="6" s="1"/>
  <c r="P13" i="6"/>
  <c r="R13" i="6" s="1"/>
  <c r="I15" i="6"/>
  <c r="AM17" i="11"/>
  <c r="S14" i="6"/>
  <c r="U14" i="6" s="1"/>
  <c r="P14" i="6"/>
  <c r="R14" i="6" s="1"/>
  <c r="AE9" i="4"/>
  <c r="AP5" i="4"/>
  <c r="AQ5" i="4" s="1"/>
  <c r="X5" i="6"/>
  <c r="V6" i="11"/>
  <c r="I6" i="11"/>
  <c r="I10" i="4"/>
  <c r="C16" i="9"/>
  <c r="C17" i="9"/>
  <c r="I8" i="4"/>
  <c r="C14" i="9"/>
  <c r="I9" i="4"/>
  <c r="C15" i="9"/>
  <c r="AD8" i="6"/>
  <c r="I7" i="6"/>
  <c r="I6" i="6"/>
  <c r="I4" i="6"/>
  <c r="R7" i="6"/>
  <c r="Y29" i="6"/>
  <c r="M32" i="6"/>
  <c r="O32" i="6" s="1"/>
  <c r="S33" i="6"/>
  <c r="U33" i="6" s="1"/>
  <c r="V21" i="6"/>
  <c r="W21" i="6" s="1"/>
  <c r="V4" i="6"/>
  <c r="W4" i="6" s="1"/>
  <c r="M25" i="6"/>
  <c r="O25" i="6" s="1"/>
  <c r="X23" i="6"/>
  <c r="S4" i="6"/>
  <c r="U4" i="6" s="1"/>
  <c r="L31" i="6"/>
  <c r="AJ5" i="4"/>
  <c r="AK5" i="4" s="1"/>
  <c r="AO5" i="4"/>
  <c r="Z4" i="6"/>
  <c r="AA4" i="6"/>
  <c r="I25" i="6"/>
  <c r="AJ6" i="4"/>
  <c r="AK6" i="4" s="1"/>
  <c r="I12" i="9" s="1"/>
  <c r="V20" i="6"/>
  <c r="W20" i="6" s="1"/>
  <c r="X32" i="6"/>
  <c r="AP8" i="4"/>
  <c r="Y4" i="6"/>
  <c r="V24" i="6"/>
  <c r="W24" i="6" s="1"/>
  <c r="M20" i="6"/>
  <c r="O20" i="6" s="1"/>
  <c r="Y19" i="6"/>
  <c r="AA18" i="6"/>
  <c r="AD15" i="6"/>
  <c r="V14" i="6"/>
  <c r="W14" i="6" s="1"/>
  <c r="V13" i="6"/>
  <c r="W13" i="6" s="1"/>
  <c r="AA13" i="6"/>
  <c r="X12" i="6"/>
  <c r="I34" i="6"/>
  <c r="M24" i="6"/>
  <c r="O24" i="6" s="1"/>
  <c r="M23" i="6"/>
  <c r="O23" i="6" s="1"/>
  <c r="Z17" i="6"/>
  <c r="V12" i="6"/>
  <c r="W12" i="6" s="1"/>
  <c r="Z5" i="4"/>
  <c r="AA5" i="4" s="1"/>
  <c r="G17" i="9"/>
  <c r="AP10" i="4"/>
  <c r="H6" i="11"/>
  <c r="R22" i="6"/>
  <c r="AD22" i="6"/>
  <c r="I22" i="6"/>
  <c r="N17" i="9"/>
  <c r="AA33" i="6"/>
  <c r="M33" i="6"/>
  <c r="O33" i="6" s="1"/>
  <c r="S29" i="6"/>
  <c r="U29" i="6" s="1"/>
  <c r="S28" i="6"/>
  <c r="U28" i="6" s="1"/>
  <c r="X28" i="6"/>
  <c r="V25" i="6"/>
  <c r="W25" i="6" s="1"/>
  <c r="V10" i="6"/>
  <c r="W10" i="6" s="1"/>
  <c r="AA10" i="6"/>
  <c r="Z10" i="6"/>
  <c r="AG6" i="4"/>
  <c r="AH6" i="4" s="1"/>
  <c r="H12" i="9" s="1"/>
  <c r="AG10" i="4"/>
  <c r="AH10" i="4" s="1"/>
  <c r="H16" i="9" s="1"/>
  <c r="AG9" i="4"/>
  <c r="AH9" i="4" s="1"/>
  <c r="H15" i="9" s="1"/>
  <c r="AO9" i="4"/>
  <c r="Y33" i="6"/>
  <c r="M27" i="6"/>
  <c r="O27" i="6" s="1"/>
  <c r="V26" i="6"/>
  <c r="W26" i="6" s="1"/>
  <c r="Y20" i="6"/>
  <c r="X19" i="6"/>
  <c r="Y13" i="6"/>
  <c r="AD7" i="6"/>
  <c r="Z8" i="4"/>
  <c r="AA8" i="4" s="1"/>
  <c r="N14" i="9" s="1"/>
  <c r="AP6" i="4"/>
  <c r="AA34" i="6"/>
  <c r="Y17" i="6"/>
  <c r="I19" i="6"/>
  <c r="X15" i="6"/>
  <c r="S15" i="6"/>
  <c r="U15" i="6" s="1"/>
  <c r="AE6" i="4"/>
  <c r="G18" i="9"/>
  <c r="M30" i="6"/>
  <c r="O30" i="6" s="1"/>
  <c r="AA30" i="6"/>
  <c r="S30" i="6"/>
  <c r="U30" i="6" s="1"/>
  <c r="Z24" i="6"/>
  <c r="Y24" i="6"/>
  <c r="I18" i="6"/>
  <c r="AD18" i="6"/>
  <c r="AA15" i="6"/>
  <c r="I10" i="6"/>
  <c r="M5" i="6"/>
  <c r="O5" i="6" s="1"/>
  <c r="S5" i="6"/>
  <c r="U5" i="6" s="1"/>
  <c r="S35" i="6"/>
  <c r="U35" i="6" s="1"/>
  <c r="X35" i="6"/>
  <c r="V30" i="6"/>
  <c r="W30" i="6" s="1"/>
  <c r="I27" i="6"/>
  <c r="L27" i="6"/>
  <c r="AD27" i="6"/>
  <c r="X21" i="6"/>
  <c r="Z21" i="6"/>
  <c r="Z6" i="4"/>
  <c r="AA6" i="4" s="1"/>
  <c r="N12" i="9" s="1"/>
  <c r="Y10" i="4"/>
  <c r="Z10" i="4"/>
  <c r="Z9" i="4"/>
  <c r="Y9" i="4"/>
  <c r="X25" i="6"/>
  <c r="Y25" i="6"/>
  <c r="V22" i="6"/>
  <c r="W22" i="6" s="1"/>
  <c r="AA22" i="6"/>
  <c r="AA14" i="6"/>
  <c r="Z14" i="6"/>
  <c r="I11" i="6"/>
  <c r="R11" i="6"/>
  <c r="AD11" i="6"/>
  <c r="V5" i="6"/>
  <c r="W5" i="6" s="1"/>
  <c r="Y15" i="6"/>
  <c r="S11" i="6"/>
  <c r="U11" i="6" s="1"/>
  <c r="M11" i="6"/>
  <c r="O11" i="6" s="1"/>
  <c r="M17" i="9"/>
  <c r="AA16" i="6"/>
  <c r="M16" i="6"/>
  <c r="O16" i="6" s="1"/>
  <c r="X31" i="6"/>
  <c r="AA29" i="6"/>
  <c r="X29" i="6"/>
  <c r="AA26" i="6"/>
  <c r="S17" i="6"/>
  <c r="U17" i="6" s="1"/>
  <c r="X17" i="6"/>
  <c r="S9" i="6"/>
  <c r="U9" i="6" s="1"/>
  <c r="M34" i="6"/>
  <c r="O34" i="6" s="1"/>
  <c r="S34" i="6"/>
  <c r="U34" i="6" s="1"/>
  <c r="W29" i="6"/>
  <c r="M18" i="9"/>
  <c r="I17" i="9"/>
  <c r="AG8" i="4"/>
  <c r="AH8" i="4" s="1"/>
  <c r="H14" i="9" s="1"/>
  <c r="X33" i="6"/>
  <c r="Z33" i="6"/>
  <c r="V32" i="6"/>
  <c r="W32" i="6" s="1"/>
  <c r="S32" i="6"/>
  <c r="U32" i="6" s="1"/>
  <c r="L30" i="6"/>
  <c r="I30" i="6"/>
  <c r="Z29" i="6"/>
  <c r="M29" i="6"/>
  <c r="O29" i="6" s="1"/>
  <c r="V28" i="6"/>
  <c r="W28" i="6" s="1"/>
  <c r="Y28" i="6"/>
  <c r="Z26" i="6"/>
  <c r="AA24" i="6"/>
  <c r="X24" i="6"/>
  <c r="Y21" i="6"/>
  <c r="AA19" i="6"/>
  <c r="M19" i="6"/>
  <c r="O19" i="6" s="1"/>
  <c r="AA17" i="6"/>
  <c r="M17" i="6"/>
  <c r="O17" i="6" s="1"/>
  <c r="V16" i="6"/>
  <c r="W16" i="6" s="1"/>
  <c r="X14" i="6"/>
  <c r="S13" i="6"/>
  <c r="U13" i="6" s="1"/>
  <c r="X13" i="6"/>
  <c r="M9" i="6"/>
  <c r="O9" i="6" s="1"/>
  <c r="V6" i="6"/>
  <c r="W6" i="6" s="1"/>
  <c r="AP9" i="4"/>
  <c r="AA20" i="6"/>
  <c r="AA12" i="6"/>
  <c r="I16" i="6"/>
  <c r="R16" i="6"/>
  <c r="AD16" i="6"/>
  <c r="I32" i="6"/>
  <c r="L32" i="6"/>
  <c r="AD32" i="6"/>
  <c r="AD17" i="6"/>
  <c r="I17" i="6"/>
  <c r="R35" i="6"/>
  <c r="I35" i="6"/>
  <c r="X34" i="6"/>
  <c r="Z34" i="6"/>
  <c r="I33" i="6"/>
  <c r="L33" i="6"/>
  <c r="AD33" i="6"/>
  <c r="M31" i="6"/>
  <c r="O31" i="6" s="1"/>
  <c r="Y31" i="6"/>
  <c r="V31" i="6"/>
  <c r="W31" i="6" s="1"/>
  <c r="Z31" i="6"/>
  <c r="AA31" i="6"/>
  <c r="I28" i="6"/>
  <c r="L28" i="6"/>
  <c r="AD28" i="6"/>
  <c r="AD21" i="6"/>
  <c r="I21" i="6"/>
  <c r="AD35" i="6"/>
  <c r="M35" i="6"/>
  <c r="O35" i="6" s="1"/>
  <c r="Y35" i="6"/>
  <c r="V35" i="6"/>
  <c r="W35" i="6" s="1"/>
  <c r="Z35" i="6"/>
  <c r="AA35" i="6"/>
  <c r="I31" i="6"/>
  <c r="X30" i="6"/>
  <c r="Z30" i="6"/>
  <c r="I29" i="6"/>
  <c r="L29" i="6"/>
  <c r="AD29" i="6"/>
  <c r="I12" i="6"/>
  <c r="AD12" i="6"/>
  <c r="I24" i="6"/>
  <c r="M22" i="6"/>
  <c r="O22" i="6" s="1"/>
  <c r="Y22" i="6"/>
  <c r="I9" i="6"/>
  <c r="AD9" i="6"/>
  <c r="L25" i="6"/>
  <c r="AD25" i="6"/>
  <c r="AD23" i="6"/>
  <c r="V23" i="6"/>
  <c r="W23" i="6" s="1"/>
  <c r="Z23" i="6"/>
  <c r="Z22" i="6"/>
  <c r="S22" i="6"/>
  <c r="U22" i="6" s="1"/>
  <c r="I20" i="6"/>
  <c r="M18" i="6"/>
  <c r="O18" i="6" s="1"/>
  <c r="Y18" i="6"/>
  <c r="Z16" i="6"/>
  <c r="AD14" i="6"/>
  <c r="AA11" i="6"/>
  <c r="X10" i="6"/>
  <c r="U10" i="6"/>
  <c r="V8" i="6"/>
  <c r="W8" i="6" s="1"/>
  <c r="M7" i="6"/>
  <c r="O7" i="6" s="1"/>
  <c r="V7" i="6"/>
  <c r="W7" i="6" s="1"/>
  <c r="I5" i="6"/>
  <c r="R5" i="6"/>
  <c r="AD5" i="6"/>
  <c r="AA27" i="6"/>
  <c r="X26" i="6"/>
  <c r="Y34" i="6"/>
  <c r="AA32" i="6"/>
  <c r="Y30" i="6"/>
  <c r="AA28" i="6"/>
  <c r="Y27" i="6"/>
  <c r="AD26" i="6"/>
  <c r="AA25" i="6"/>
  <c r="AD24" i="6"/>
  <c r="AA23" i="6"/>
  <c r="L23" i="6"/>
  <c r="X22" i="6"/>
  <c r="X20" i="6"/>
  <c r="AD19" i="6"/>
  <c r="V19" i="6"/>
  <c r="W19" i="6" s="1"/>
  <c r="Z19" i="6"/>
  <c r="Z18" i="6"/>
  <c r="S18" i="6"/>
  <c r="U18" i="6" s="1"/>
  <c r="Y16" i="6"/>
  <c r="S16" i="6"/>
  <c r="U16" i="6" s="1"/>
  <c r="M14" i="6"/>
  <c r="O14" i="6" s="1"/>
  <c r="Y14" i="6"/>
  <c r="Z13" i="6"/>
  <c r="Z12" i="6"/>
  <c r="Y11" i="6"/>
  <c r="AD10" i="6"/>
  <c r="M8" i="6"/>
  <c r="O8" i="6" s="1"/>
  <c r="AD6" i="6"/>
  <c r="U6" i="6"/>
  <c r="V27" i="6"/>
  <c r="W27" i="6" s="1"/>
  <c r="Z27" i="6"/>
  <c r="R23" i="6"/>
  <c r="AD13" i="6"/>
  <c r="V11" i="6"/>
  <c r="W11" i="6" s="1"/>
  <c r="Z11" i="6"/>
  <c r="I8" i="6"/>
  <c r="AD34" i="6"/>
  <c r="Z32" i="6"/>
  <c r="AD30" i="6"/>
  <c r="Z28" i="6"/>
  <c r="X27" i="6"/>
  <c r="L26" i="6"/>
  <c r="M26" i="6"/>
  <c r="O26" i="6" s="1"/>
  <c r="Y26" i="6"/>
  <c r="Z25" i="6"/>
  <c r="U25" i="6"/>
  <c r="L24" i="6"/>
  <c r="Y23" i="6"/>
  <c r="S23" i="6"/>
  <c r="U23" i="6" s="1"/>
  <c r="I23" i="6"/>
  <c r="AA21" i="6"/>
  <c r="AD20" i="6"/>
  <c r="X18" i="6"/>
  <c r="X16" i="6"/>
  <c r="V15" i="6"/>
  <c r="W15" i="6" s="1"/>
  <c r="Z15" i="6"/>
  <c r="I14" i="6"/>
  <c r="I13" i="6"/>
  <c r="Y12" i="6"/>
  <c r="S12" i="6"/>
  <c r="U12" i="6" s="1"/>
  <c r="X11" i="6"/>
  <c r="M10" i="6"/>
  <c r="O10" i="6" s="1"/>
  <c r="Y10" i="6"/>
  <c r="S7" i="6"/>
  <c r="U7" i="6" s="1"/>
  <c r="AD4" i="6"/>
  <c r="H18" i="9"/>
  <c r="AE10" i="4"/>
  <c r="I18" i="9"/>
  <c r="AO8" i="4"/>
  <c r="AJ8" i="4"/>
  <c r="AK8" i="4" s="1"/>
  <c r="I14" i="9" s="1"/>
  <c r="AE8" i="4"/>
  <c r="H17" i="9"/>
  <c r="AO10" i="4"/>
  <c r="AJ10" i="4"/>
  <c r="AK10" i="4" s="1"/>
  <c r="I16" i="9" s="1"/>
  <c r="AE5" i="4"/>
  <c r="AG6" i="11" l="1"/>
  <c r="AM6" i="11" s="1"/>
  <c r="AN12" i="11"/>
  <c r="U8" i="4"/>
  <c r="V8" i="4" s="1"/>
  <c r="F14" i="9" s="1"/>
  <c r="T20" i="9"/>
  <c r="AN15" i="11"/>
  <c r="AD10" i="11"/>
  <c r="AG10" i="11" s="1"/>
  <c r="AM10" i="11" s="1"/>
  <c r="H9" i="11"/>
  <c r="Q9" i="11" s="1"/>
  <c r="R9" i="11" s="1"/>
  <c r="S9" i="11" s="1"/>
  <c r="AN21" i="11"/>
  <c r="T26" i="9"/>
  <c r="T21" i="9"/>
  <c r="AN16" i="11"/>
  <c r="AN14" i="11"/>
  <c r="T19" i="9"/>
  <c r="AD9" i="11"/>
  <c r="AG9" i="11" s="1"/>
  <c r="T23" i="9"/>
  <c r="AN18" i="11"/>
  <c r="AN29" i="11"/>
  <c r="U34" i="9" s="1"/>
  <c r="T34" i="9"/>
  <c r="AN13" i="11"/>
  <c r="T18" i="9"/>
  <c r="AN31" i="11"/>
  <c r="U36" i="9" s="1"/>
  <c r="T36" i="9"/>
  <c r="AN34" i="11"/>
  <c r="U39" i="9" s="1"/>
  <c r="T39" i="9"/>
  <c r="AN20" i="11"/>
  <c r="T25" i="9"/>
  <c r="T24" i="9"/>
  <c r="AN19" i="11"/>
  <c r="T40" i="9"/>
  <c r="AN30" i="11"/>
  <c r="U35" i="9" s="1"/>
  <c r="T42" i="9"/>
  <c r="H10" i="11"/>
  <c r="Q10" i="11" s="1"/>
  <c r="R10" i="11" s="1"/>
  <c r="S10" i="11" s="1"/>
  <c r="H7" i="11"/>
  <c r="Q7" i="11" s="1"/>
  <c r="R7" i="11" s="1"/>
  <c r="S7" i="11" s="1"/>
  <c r="H11" i="11"/>
  <c r="Q11" i="11" s="1"/>
  <c r="R11" i="11" s="1"/>
  <c r="S11" i="11" s="1"/>
  <c r="AD7" i="11"/>
  <c r="AG7" i="11" s="1"/>
  <c r="AM7" i="11" s="1"/>
  <c r="T8" i="11"/>
  <c r="U8" i="11" s="1"/>
  <c r="I8" i="11"/>
  <c r="J8" i="11" s="1"/>
  <c r="K8" i="11" s="1"/>
  <c r="M8" i="11" s="1"/>
  <c r="N8" i="11" s="1"/>
  <c r="AD11" i="11"/>
  <c r="AG11" i="11" s="1"/>
  <c r="AM11" i="11" s="1"/>
  <c r="V11" i="11"/>
  <c r="T17" i="9"/>
  <c r="T32" i="9"/>
  <c r="AN27" i="11"/>
  <c r="U32" i="9" s="1"/>
  <c r="T31" i="9"/>
  <c r="AN26" i="11"/>
  <c r="T30" i="9"/>
  <c r="AN25" i="11"/>
  <c r="U30" i="9" s="1"/>
  <c r="T28" i="9"/>
  <c r="AN23" i="11"/>
  <c r="T29" i="9"/>
  <c r="AN24" i="11"/>
  <c r="AM22" i="11"/>
  <c r="U31" i="9"/>
  <c r="Y5" i="6"/>
  <c r="AA5" i="6"/>
  <c r="AQ6" i="4"/>
  <c r="M12" i="9" s="1"/>
  <c r="AQ9" i="4"/>
  <c r="M15" i="9" s="1"/>
  <c r="AQ8" i="4"/>
  <c r="M14" i="9" s="1"/>
  <c r="AQ10" i="4"/>
  <c r="M16" i="9" s="1"/>
  <c r="G15" i="9"/>
  <c r="G16" i="9"/>
  <c r="G14" i="9"/>
  <c r="G12" i="9"/>
  <c r="Z5" i="6"/>
  <c r="U6" i="4"/>
  <c r="V6" i="4" s="1"/>
  <c r="F12" i="9" s="1"/>
  <c r="AB13" i="4"/>
  <c r="U23" i="4"/>
  <c r="V23" i="4" s="1"/>
  <c r="U18" i="4"/>
  <c r="V18" i="4" s="1"/>
  <c r="U25" i="4"/>
  <c r="V25" i="4" s="1"/>
  <c r="U28" i="4"/>
  <c r="V28" i="4" s="1"/>
  <c r="U37" i="4"/>
  <c r="V37" i="4" s="1"/>
  <c r="U29" i="4"/>
  <c r="V29" i="4" s="1"/>
  <c r="U35" i="4"/>
  <c r="V35" i="4" s="1"/>
  <c r="U19" i="4"/>
  <c r="V19" i="4" s="1"/>
  <c r="U34" i="4"/>
  <c r="V34" i="4" s="1"/>
  <c r="U26" i="4"/>
  <c r="V26" i="4" s="1"/>
  <c r="U17" i="4"/>
  <c r="V17" i="4" s="1"/>
  <c r="U31" i="4"/>
  <c r="V31" i="4" s="1"/>
  <c r="U30" i="4"/>
  <c r="V30" i="4" s="1"/>
  <c r="U36" i="4"/>
  <c r="V36" i="4" s="1"/>
  <c r="U20" i="4"/>
  <c r="V20" i="4" s="1"/>
  <c r="U27" i="4"/>
  <c r="V27" i="4" s="1"/>
  <c r="U11" i="4"/>
  <c r="V11" i="4" s="1"/>
  <c r="F17" i="9" s="1"/>
  <c r="U38" i="4"/>
  <c r="V38" i="4" s="1"/>
  <c r="U33" i="4"/>
  <c r="V33" i="4" s="1"/>
  <c r="U24" i="4"/>
  <c r="V24" i="4" s="1"/>
  <c r="AN28" i="11"/>
  <c r="U33" i="9" s="1"/>
  <c r="T33" i="9"/>
  <c r="AN32" i="11"/>
  <c r="U37" i="9" s="1"/>
  <c r="T37" i="9"/>
  <c r="AN36" i="11"/>
  <c r="U41" i="9" s="1"/>
  <c r="T41" i="9"/>
  <c r="U39" i="4"/>
  <c r="V39" i="4" s="1"/>
  <c r="U15" i="4"/>
  <c r="V15" i="4" s="1"/>
  <c r="AN33" i="11"/>
  <c r="U38" i="9" s="1"/>
  <c r="T38" i="9"/>
  <c r="U32" i="4"/>
  <c r="V32" i="4" s="1"/>
  <c r="U16" i="4"/>
  <c r="V16" i="4" s="1"/>
  <c r="U12" i="4"/>
  <c r="V12" i="4" s="1"/>
  <c r="F18" i="9" s="1"/>
  <c r="P22" i="4"/>
  <c r="P21" i="4"/>
  <c r="U21" i="4"/>
  <c r="V21" i="4" s="1"/>
  <c r="AN17" i="11"/>
  <c r="T22" i="9"/>
  <c r="T11" i="9"/>
  <c r="AA10" i="4"/>
  <c r="N16" i="9" s="1"/>
  <c r="AE4" i="6"/>
  <c r="J6" i="11"/>
  <c r="K6" i="11" s="1"/>
  <c r="Q6" i="11"/>
  <c r="R6" i="11" s="1"/>
  <c r="AE15" i="6"/>
  <c r="AN16" i="4" s="1"/>
  <c r="AE27" i="6"/>
  <c r="AE34" i="6"/>
  <c r="AE19" i="6"/>
  <c r="AN20" i="4" s="1"/>
  <c r="AZ20" i="4" s="1"/>
  <c r="AE22" i="6"/>
  <c r="AN23" i="4" s="1"/>
  <c r="AZ23" i="4" s="1"/>
  <c r="AE30" i="6"/>
  <c r="AN31" i="4" s="1"/>
  <c r="AZ31" i="4" s="1"/>
  <c r="AE25" i="6"/>
  <c r="AN26" i="4" s="1"/>
  <c r="AZ26" i="4" s="1"/>
  <c r="N18" i="9"/>
  <c r="AE11" i="6"/>
  <c r="AN12" i="4" s="1"/>
  <c r="AZ12" i="4" s="1"/>
  <c r="AE13" i="6"/>
  <c r="AN14" i="4" s="1"/>
  <c r="AE23" i="6"/>
  <c r="AN24" i="4" s="1"/>
  <c r="AZ24" i="4" s="1"/>
  <c r="AE26" i="6"/>
  <c r="AE18" i="6"/>
  <c r="AN19" i="4" s="1"/>
  <c r="AZ19" i="4" s="1"/>
  <c r="AA9" i="4"/>
  <c r="N15" i="9" s="1"/>
  <c r="AE10" i="6"/>
  <c r="AN11" i="4" s="1"/>
  <c r="AZ11" i="4" s="1"/>
  <c r="AE31" i="6"/>
  <c r="AN32" i="4" s="1"/>
  <c r="AZ32" i="4" s="1"/>
  <c r="AE14" i="6"/>
  <c r="AN15" i="4" s="1"/>
  <c r="AE24" i="6"/>
  <c r="AN25" i="4" s="1"/>
  <c r="AZ25" i="4" s="1"/>
  <c r="AE21" i="6"/>
  <c r="AN22" i="4" s="1"/>
  <c r="AE28" i="6"/>
  <c r="AN29" i="4" s="1"/>
  <c r="AZ29" i="4" s="1"/>
  <c r="AE32" i="6"/>
  <c r="AN33" i="4" s="1"/>
  <c r="AZ33" i="4" s="1"/>
  <c r="AE35" i="6"/>
  <c r="AE17" i="6"/>
  <c r="AN18" i="4" s="1"/>
  <c r="AE20" i="6"/>
  <c r="AN21" i="4" s="1"/>
  <c r="AE12" i="6"/>
  <c r="AN13" i="4" s="1"/>
  <c r="AE16" i="6"/>
  <c r="AN17" i="4" s="1"/>
  <c r="AE29" i="6"/>
  <c r="AN30" i="4" s="1"/>
  <c r="AZ30" i="4" s="1"/>
  <c r="AE33" i="6"/>
  <c r="AN34" i="4" s="1"/>
  <c r="AZ34" i="4" s="1"/>
  <c r="AZ22" i="4" l="1"/>
  <c r="V33" i="1" s="1"/>
  <c r="AZ21" i="4"/>
  <c r="V32" i="1" s="1"/>
  <c r="AZ18" i="4"/>
  <c r="AZ17" i="4"/>
  <c r="AZ16" i="4"/>
  <c r="AZ15" i="4"/>
  <c r="AZ14" i="4"/>
  <c r="AZ13" i="4"/>
  <c r="AV19" i="4"/>
  <c r="V30" i="1"/>
  <c r="U26" i="9"/>
  <c r="T12" i="9"/>
  <c r="U18" i="9"/>
  <c r="U29" i="9"/>
  <c r="T16" i="9"/>
  <c r="T15" i="9"/>
  <c r="V23" i="1"/>
  <c r="Q18" i="9" s="1"/>
  <c r="AV12" i="4"/>
  <c r="U28" i="9"/>
  <c r="U24" i="9"/>
  <c r="V31" i="1"/>
  <c r="AV20" i="4"/>
  <c r="U22" i="9"/>
  <c r="AV11" i="4"/>
  <c r="V22" i="1"/>
  <c r="U25" i="9"/>
  <c r="U20" i="9"/>
  <c r="U17" i="9"/>
  <c r="U21" i="9"/>
  <c r="O19" i="9"/>
  <c r="U23" i="9"/>
  <c r="U19" i="9"/>
  <c r="AJ9" i="11"/>
  <c r="AK9" i="11" s="1"/>
  <c r="AL9" i="11" s="1"/>
  <c r="AJ11" i="11"/>
  <c r="AK11" i="11" s="1"/>
  <c r="AL11" i="11" s="1"/>
  <c r="V8" i="11"/>
  <c r="AD8" i="11"/>
  <c r="AG8" i="11" s="1"/>
  <c r="AM8" i="11" s="1"/>
  <c r="AE5" i="6"/>
  <c r="AN6" i="4" s="1"/>
  <c r="AZ6" i="4" s="1"/>
  <c r="T27" i="9"/>
  <c r="AN22" i="11"/>
  <c r="AV34" i="4"/>
  <c r="AV32" i="4"/>
  <c r="AV31" i="4"/>
  <c r="AV29" i="4"/>
  <c r="AV30" i="4"/>
  <c r="AV33" i="4"/>
  <c r="AV21" i="4"/>
  <c r="AV26" i="4"/>
  <c r="AV22" i="4"/>
  <c r="AV24" i="4"/>
  <c r="AV25" i="4"/>
  <c r="AV23" i="4"/>
  <c r="V34" i="1"/>
  <c r="U10" i="4"/>
  <c r="V10" i="4" s="1"/>
  <c r="F16" i="9" s="1"/>
  <c r="U5" i="4"/>
  <c r="V5" i="4" s="1"/>
  <c r="F11" i="9" s="1"/>
  <c r="AV18" i="4"/>
  <c r="AV16" i="4"/>
  <c r="AV17" i="4"/>
  <c r="AM9" i="11"/>
  <c r="AV13" i="4"/>
  <c r="AV15" i="4"/>
  <c r="AV14" i="4"/>
  <c r="U22" i="4"/>
  <c r="V22" i="4" s="1"/>
  <c r="S13" i="4"/>
  <c r="U9" i="4"/>
  <c r="V9" i="4" s="1"/>
  <c r="F15" i="9" s="1"/>
  <c r="AB15" i="4"/>
  <c r="AB36" i="4"/>
  <c r="AC36" i="4" s="1"/>
  <c r="O42" i="9" s="1"/>
  <c r="AB32" i="4"/>
  <c r="AC32" i="4" s="1"/>
  <c r="O38" i="9" s="1"/>
  <c r="AB39" i="4"/>
  <c r="AC39" i="4" s="1"/>
  <c r="O45" i="9" s="1"/>
  <c r="AB24" i="4"/>
  <c r="AC24" i="4" s="1"/>
  <c r="O30" i="9" s="1"/>
  <c r="AB34" i="4"/>
  <c r="AC34" i="4" s="1"/>
  <c r="O40" i="9" s="1"/>
  <c r="AB26" i="4"/>
  <c r="AC26" i="4" s="1"/>
  <c r="O32" i="9" s="1"/>
  <c r="AN5" i="4"/>
  <c r="AZ5" i="4" s="1"/>
  <c r="AG4" i="6"/>
  <c r="AB14" i="4"/>
  <c r="AB21" i="4"/>
  <c r="AB5" i="4"/>
  <c r="L18" i="9"/>
  <c r="L17" i="9"/>
  <c r="M6" i="11"/>
  <c r="N6" i="11" s="1"/>
  <c r="AJ8" i="11"/>
  <c r="AK8" i="11" s="1"/>
  <c r="S6" i="11"/>
  <c r="AJ6" i="11"/>
  <c r="AK6" i="11" s="1"/>
  <c r="AJ7" i="11"/>
  <c r="AK7" i="11" s="1"/>
  <c r="AJ10" i="11"/>
  <c r="AK10" i="11" s="1"/>
  <c r="Q17" i="9"/>
  <c r="V25" i="1" l="1"/>
  <c r="V24" i="1"/>
  <c r="V27" i="1"/>
  <c r="T13" i="9"/>
  <c r="V17" i="1"/>
  <c r="Q12" i="9" s="1"/>
  <c r="AN11" i="11"/>
  <c r="V26" i="1"/>
  <c r="T14" i="9"/>
  <c r="U27" i="9"/>
  <c r="V28" i="1"/>
  <c r="V29" i="1"/>
  <c r="O20" i="9"/>
  <c r="O21" i="9"/>
  <c r="L12" i="9"/>
  <c r="AV6" i="4"/>
  <c r="AB27" i="4"/>
  <c r="AC27" i="4" s="1"/>
  <c r="O33" i="9" s="1"/>
  <c r="AW13" i="4"/>
  <c r="AX13" i="4" s="1"/>
  <c r="S10" i="4"/>
  <c r="E16" i="9" s="1"/>
  <c r="AB29" i="4"/>
  <c r="AC29" i="4" s="1"/>
  <c r="O35" i="9" s="1"/>
  <c r="AW32" i="4"/>
  <c r="AX32" i="4" s="1"/>
  <c r="AY32" i="4" s="1"/>
  <c r="BA32" i="4" s="1"/>
  <c r="AV5" i="4"/>
  <c r="V16" i="1"/>
  <c r="Q11" i="9" s="1"/>
  <c r="AW15" i="4"/>
  <c r="AX15" i="4" s="1"/>
  <c r="AW34" i="4"/>
  <c r="AX34" i="4" s="1"/>
  <c r="AY34" i="4" s="1"/>
  <c r="BA34" i="4" s="1"/>
  <c r="AB8" i="4"/>
  <c r="O14" i="9" s="1"/>
  <c r="AW36" i="4"/>
  <c r="AX36" i="4" s="1"/>
  <c r="AY36" i="4" s="1"/>
  <c r="BA36" i="4" s="1"/>
  <c r="AB19" i="4"/>
  <c r="O25" i="9" s="1"/>
  <c r="AB38" i="4"/>
  <c r="AC38" i="4" s="1"/>
  <c r="O44" i="9" s="1"/>
  <c r="AB35" i="4"/>
  <c r="AC35" i="4" s="1"/>
  <c r="O41" i="9" s="1"/>
  <c r="AW39" i="4"/>
  <c r="AX39" i="4" s="1"/>
  <c r="AY39" i="4" s="1"/>
  <c r="BA39" i="4" s="1"/>
  <c r="AB31" i="4"/>
  <c r="AC31" i="4" s="1"/>
  <c r="O37" i="9" s="1"/>
  <c r="AW24" i="4"/>
  <c r="AX24" i="4" s="1"/>
  <c r="AY24" i="4" s="1"/>
  <c r="S26" i="4"/>
  <c r="AB30" i="4"/>
  <c r="AC30" i="4" s="1"/>
  <c r="O36" i="9" s="1"/>
  <c r="AB16" i="4"/>
  <c r="S14" i="4"/>
  <c r="AW14" i="4"/>
  <c r="AX14" i="4" s="1"/>
  <c r="S35" i="4"/>
  <c r="AW35" i="4"/>
  <c r="AX35" i="4" s="1"/>
  <c r="S31" i="4"/>
  <c r="AW31" i="4"/>
  <c r="AX31" i="4" s="1"/>
  <c r="S32" i="4"/>
  <c r="AB17" i="4"/>
  <c r="S19" i="4"/>
  <c r="AW19" i="4"/>
  <c r="AX19" i="4" s="1"/>
  <c r="AB20" i="4"/>
  <c r="O26" i="9" s="1"/>
  <c r="AB23" i="4"/>
  <c r="O29" i="9" s="1"/>
  <c r="S38" i="4"/>
  <c r="AW38" i="4"/>
  <c r="AX38" i="4" s="1"/>
  <c r="AB12" i="4"/>
  <c r="O18" i="9" s="1"/>
  <c r="AB11" i="4"/>
  <c r="O17" i="9" s="1"/>
  <c r="AB6" i="4"/>
  <c r="O12" i="9" s="1"/>
  <c r="O11" i="9"/>
  <c r="AB25" i="4"/>
  <c r="AC25" i="4" s="1"/>
  <c r="O31" i="9" s="1"/>
  <c r="AB18" i="4"/>
  <c r="AB33" i="4"/>
  <c r="AC33" i="4" s="1"/>
  <c r="O39" i="9" s="1"/>
  <c r="S29" i="4"/>
  <c r="AW29" i="4"/>
  <c r="AX29" i="4" s="1"/>
  <c r="AB37" i="4"/>
  <c r="AC37" i="4" s="1"/>
  <c r="O43" i="9" s="1"/>
  <c r="S27" i="4"/>
  <c r="AW27" i="4"/>
  <c r="AX27" i="4" s="1"/>
  <c r="AB28" i="4"/>
  <c r="AC28" i="4" s="1"/>
  <c r="O34" i="9" s="1"/>
  <c r="AW5" i="4"/>
  <c r="AX5" i="4" s="1"/>
  <c r="AB22" i="4"/>
  <c r="O28" i="9" s="1"/>
  <c r="O27" i="9"/>
  <c r="AL6" i="11"/>
  <c r="AN6" i="11" s="1"/>
  <c r="U11" i="9" s="1"/>
  <c r="AL10" i="11"/>
  <c r="AL7" i="11"/>
  <c r="AL8" i="11"/>
  <c r="AN9" i="11"/>
  <c r="S14" i="9"/>
  <c r="S8" i="4"/>
  <c r="E14" i="9" s="1"/>
  <c r="AW8" i="4"/>
  <c r="AX8" i="4" s="1"/>
  <c r="S6" i="4"/>
  <c r="E12" i="9" s="1"/>
  <c r="AW6" i="4"/>
  <c r="AX6" i="4" s="1"/>
  <c r="AY31" i="4" l="1"/>
  <c r="BA31" i="4" s="1"/>
  <c r="AN8" i="11"/>
  <c r="AN10" i="11"/>
  <c r="S15" i="9"/>
  <c r="U14" i="9"/>
  <c r="S34" i="4"/>
  <c r="AY27" i="4"/>
  <c r="BA27" i="4" s="1"/>
  <c r="O23" i="9"/>
  <c r="AY13" i="4"/>
  <c r="O22" i="9"/>
  <c r="AY14" i="4"/>
  <c r="AY15" i="4"/>
  <c r="O24" i="9"/>
  <c r="AY35" i="4"/>
  <c r="BA35" i="4" s="1"/>
  <c r="BA24" i="4"/>
  <c r="S15" i="4"/>
  <c r="AY29" i="4"/>
  <c r="BA29" i="4" s="1"/>
  <c r="AY8" i="4"/>
  <c r="U19" i="1" s="1"/>
  <c r="AW10" i="4"/>
  <c r="AX10" i="4" s="1"/>
  <c r="AB10" i="4"/>
  <c r="O16" i="9" s="1"/>
  <c r="S39" i="4"/>
  <c r="S36" i="4"/>
  <c r="AY38" i="4"/>
  <c r="BA38" i="4" s="1"/>
  <c r="AY19" i="4"/>
  <c r="S24" i="4"/>
  <c r="AW26" i="4"/>
  <c r="AX26" i="4" s="1"/>
  <c r="AY26" i="4" s="1"/>
  <c r="AB9" i="4"/>
  <c r="O15" i="9" s="1"/>
  <c r="AY5" i="4"/>
  <c r="U16" i="1" s="1"/>
  <c r="P11" i="9" s="1"/>
  <c r="S33" i="4"/>
  <c r="AW33" i="4"/>
  <c r="AX33" i="4" s="1"/>
  <c r="AY33" i="4" s="1"/>
  <c r="BA33" i="4" s="1"/>
  <c r="S18" i="4"/>
  <c r="AW18" i="4"/>
  <c r="AX18" i="4" s="1"/>
  <c r="S28" i="4"/>
  <c r="AW28" i="4"/>
  <c r="AX28" i="4" s="1"/>
  <c r="AY28" i="4" s="1"/>
  <c r="BA28" i="4" s="1"/>
  <c r="S11" i="4"/>
  <c r="E17" i="9" s="1"/>
  <c r="AW11" i="4"/>
  <c r="AX11" i="4" s="1"/>
  <c r="AY11" i="4" s="1"/>
  <c r="S23" i="4"/>
  <c r="AW23" i="4"/>
  <c r="AX23" i="4" s="1"/>
  <c r="AY23" i="4" s="1"/>
  <c r="U34" i="1" s="1"/>
  <c r="S16" i="4"/>
  <c r="AW16" i="4"/>
  <c r="AX16" i="4" s="1"/>
  <c r="S12" i="4"/>
  <c r="E18" i="9" s="1"/>
  <c r="AW12" i="4"/>
  <c r="AX12" i="4" s="1"/>
  <c r="AY12" i="4" s="1"/>
  <c r="S20" i="4"/>
  <c r="AW20" i="4"/>
  <c r="AX20" i="4" s="1"/>
  <c r="AY20" i="4" s="1"/>
  <c r="S17" i="4"/>
  <c r="AW17" i="4"/>
  <c r="AX17" i="4" s="1"/>
  <c r="S37" i="4"/>
  <c r="AW37" i="4"/>
  <c r="AX37" i="4" s="1"/>
  <c r="AY37" i="4" s="1"/>
  <c r="BA37" i="4" s="1"/>
  <c r="S25" i="4"/>
  <c r="AW25" i="4"/>
  <c r="AX25" i="4" s="1"/>
  <c r="AY25" i="4" s="1"/>
  <c r="S30" i="4"/>
  <c r="AW30" i="4"/>
  <c r="AX30" i="4" s="1"/>
  <c r="AY30" i="4" s="1"/>
  <c r="BA30" i="4" s="1"/>
  <c r="S5" i="4"/>
  <c r="E11" i="9" s="1"/>
  <c r="S22" i="4"/>
  <c r="AW22" i="4"/>
  <c r="AX22" i="4" s="1"/>
  <c r="AY22" i="4" s="1"/>
  <c r="U33" i="1" s="1"/>
  <c r="S21" i="4"/>
  <c r="AW21" i="4"/>
  <c r="AX21" i="4" s="1"/>
  <c r="AY21" i="4" s="1"/>
  <c r="U32" i="1" s="1"/>
  <c r="S11" i="9"/>
  <c r="S13" i="9"/>
  <c r="U16" i="9"/>
  <c r="S16" i="9"/>
  <c r="AY6" i="4"/>
  <c r="AN7" i="11"/>
  <c r="S12" i="9"/>
  <c r="AW9" i="4"/>
  <c r="AX9" i="4" s="1"/>
  <c r="S9" i="4"/>
  <c r="E15" i="9" s="1"/>
  <c r="U12" i="9" l="1"/>
  <c r="U15" i="9"/>
  <c r="BA20" i="4"/>
  <c r="W31" i="1" s="1"/>
  <c r="X31" i="1" s="1"/>
  <c r="U31" i="1"/>
  <c r="BA11" i="4"/>
  <c r="W22" i="1" s="1"/>
  <c r="X22" i="1" s="1"/>
  <c r="U22" i="1"/>
  <c r="P17" i="9" s="1"/>
  <c r="BA19" i="4"/>
  <c r="W30" i="1" s="1"/>
  <c r="X30" i="1" s="1"/>
  <c r="U30" i="1"/>
  <c r="BA14" i="4"/>
  <c r="U25" i="1"/>
  <c r="BA13" i="4"/>
  <c r="U24" i="1"/>
  <c r="U17" i="1"/>
  <c r="P12" i="9" s="1"/>
  <c r="BA12" i="4"/>
  <c r="W23" i="1" s="1"/>
  <c r="X23" i="1" s="1"/>
  <c r="U23" i="1"/>
  <c r="P18" i="9" s="1"/>
  <c r="BA15" i="4"/>
  <c r="U26" i="1"/>
  <c r="U13" i="9"/>
  <c r="AY16" i="4"/>
  <c r="AY18" i="4"/>
  <c r="AY17" i="4"/>
  <c r="BA22" i="4"/>
  <c r="W33" i="1" s="1"/>
  <c r="X33" i="1" s="1"/>
  <c r="BA25" i="4"/>
  <c r="BA23" i="4"/>
  <c r="W34" i="1" s="1"/>
  <c r="X34" i="1" s="1"/>
  <c r="BA21" i="4"/>
  <c r="W32" i="1" s="1"/>
  <c r="X32" i="1" s="1"/>
  <c r="BA26" i="4"/>
  <c r="AY10" i="4"/>
  <c r="BA5" i="4"/>
  <c r="W16" i="1" s="1"/>
  <c r="X16" i="1" s="1"/>
  <c r="BA6" i="4"/>
  <c r="W17" i="1" s="1"/>
  <c r="AY9" i="4"/>
  <c r="U20" i="1" s="1"/>
  <c r="X17" i="1" l="1"/>
  <c r="BA16" i="4"/>
  <c r="U27" i="1"/>
  <c r="W25" i="1"/>
  <c r="X25" i="1" s="1"/>
  <c r="U21" i="1"/>
  <c r="P16" i="9" s="1"/>
  <c r="W26" i="1"/>
  <c r="X26" i="1" s="1"/>
  <c r="BA17" i="4"/>
  <c r="U28" i="1"/>
  <c r="BA18" i="4"/>
  <c r="U29" i="1"/>
  <c r="W24" i="1"/>
  <c r="X24" i="1" s="1"/>
  <c r="W11" i="9"/>
  <c r="R11" i="9"/>
  <c r="V11" i="9"/>
  <c r="R17" i="9"/>
  <c r="R12" i="9"/>
  <c r="P15" i="9"/>
  <c r="J13" i="9"/>
  <c r="W28" i="1" l="1"/>
  <c r="X28" i="1" s="1"/>
  <c r="W29" i="1"/>
  <c r="X29" i="1" s="1"/>
  <c r="W27" i="1"/>
  <c r="X27" i="1" s="1"/>
  <c r="W17" i="9"/>
  <c r="X11" i="9"/>
  <c r="V12" i="9"/>
  <c r="V17" i="9"/>
  <c r="X17" i="9"/>
  <c r="R18" i="9"/>
  <c r="X12" i="9" l="1"/>
  <c r="W12" i="9"/>
  <c r="V18" i="9"/>
  <c r="X18" i="9"/>
  <c r="W18" i="9"/>
  <c r="T6" i="2"/>
  <c r="T5" i="2"/>
  <c r="P14" i="9" l="1"/>
  <c r="C7" i="4"/>
  <c r="C4" i="4"/>
  <c r="AA7" i="6" l="1"/>
  <c r="Z7" i="6"/>
  <c r="Y7" i="6"/>
  <c r="X7" i="6"/>
  <c r="AE7" i="6" l="1"/>
  <c r="AN8" i="4" s="1"/>
  <c r="AZ8" i="4" s="1"/>
  <c r="AO10" i="5"/>
  <c r="Z6" i="6" s="1"/>
  <c r="AO9" i="5"/>
  <c r="D3" i="6"/>
  <c r="V19" i="1" l="1"/>
  <c r="AV8" i="4"/>
  <c r="L14" i="9"/>
  <c r="X9" i="6"/>
  <c r="Y9" i="6"/>
  <c r="AA9" i="6"/>
  <c r="Z8" i="6"/>
  <c r="AA8" i="6"/>
  <c r="X8" i="6"/>
  <c r="Z9" i="6"/>
  <c r="Y8" i="6"/>
  <c r="X6" i="6"/>
  <c r="Y6" i="6"/>
  <c r="AA6" i="6"/>
  <c r="AS7" i="4" l="1"/>
  <c r="AU7" i="4"/>
  <c r="AE8" i="6"/>
  <c r="AE6" i="6"/>
  <c r="AG6" i="6" s="1"/>
  <c r="AE9" i="6"/>
  <c r="AN10" i="4" s="1"/>
  <c r="AZ10" i="4" s="1"/>
  <c r="Q14" i="9"/>
  <c r="BA8" i="4"/>
  <c r="W19" i="1" s="1"/>
  <c r="X19" i="1" s="1"/>
  <c r="L19" i="9"/>
  <c r="L20" i="9"/>
  <c r="L21" i="9"/>
  <c r="L22" i="9"/>
  <c r="L23" i="9"/>
  <c r="L24" i="9"/>
  <c r="L25" i="9"/>
  <c r="L26" i="9"/>
  <c r="L27" i="9"/>
  <c r="L28" i="9"/>
  <c r="L29" i="9"/>
  <c r="L30" i="9"/>
  <c r="L31" i="9"/>
  <c r="L32" i="9"/>
  <c r="L33" i="9"/>
  <c r="L34" i="9"/>
  <c r="L35" i="9"/>
  <c r="L36" i="9"/>
  <c r="L37" i="9"/>
  <c r="L38" i="9"/>
  <c r="L39" i="9"/>
  <c r="L40" i="9"/>
  <c r="L41" i="9"/>
  <c r="L42" i="9"/>
  <c r="L43" i="9"/>
  <c r="L44" i="9"/>
  <c r="L45" i="9"/>
  <c r="AV10" i="4" l="1"/>
  <c r="V21" i="1"/>
  <c r="L16" i="9"/>
  <c r="AN9" i="4"/>
  <c r="AZ9" i="4" s="1"/>
  <c r="AG9" i="6"/>
  <c r="R14" i="9"/>
  <c r="Q10" i="9"/>
  <c r="R10" i="9"/>
  <c r="P10" i="9"/>
  <c r="B10" i="9"/>
  <c r="N10" i="9"/>
  <c r="M10" i="9"/>
  <c r="L10" i="9"/>
  <c r="K11" i="9"/>
  <c r="K10" i="9"/>
  <c r="J10" i="9"/>
  <c r="I10" i="9"/>
  <c r="H10" i="9"/>
  <c r="G10" i="9"/>
  <c r="F10" i="9"/>
  <c r="E10" i="9"/>
  <c r="D10" i="9"/>
  <c r="AV9" i="4" l="1"/>
  <c r="L15" i="9"/>
  <c r="V14" i="9"/>
  <c r="W14" i="9"/>
  <c r="Q16" i="9"/>
  <c r="BA10" i="4"/>
  <c r="W21" i="1" s="1"/>
  <c r="X21" i="1" s="1"/>
  <c r="A10" i="9"/>
  <c r="F7" i="4"/>
  <c r="F4" i="4"/>
  <c r="M4" i="8"/>
  <c r="BA9" i="4" l="1"/>
  <c r="V20" i="1"/>
  <c r="Q15" i="9" s="1"/>
  <c r="X14" i="9"/>
  <c r="R16" i="9"/>
  <c r="I4" i="8"/>
  <c r="E5" i="8"/>
  <c r="F5" i="8" s="1"/>
  <c r="E4" i="8"/>
  <c r="F4" i="8" s="1"/>
  <c r="H4" i="8" s="1"/>
  <c r="J4" i="8" s="1"/>
  <c r="W20" i="1" l="1"/>
  <c r="X20" i="1" s="1"/>
  <c r="V16" i="9"/>
  <c r="W16" i="9"/>
  <c r="N4" i="8"/>
  <c r="V15" i="9" l="1"/>
  <c r="R15" i="9"/>
  <c r="X15" i="9"/>
  <c r="X16" i="9"/>
  <c r="G7" i="4"/>
  <c r="A7" i="4"/>
  <c r="B7" i="4"/>
  <c r="D7" i="4"/>
  <c r="H7" i="4"/>
  <c r="J7" i="4"/>
  <c r="K7" i="4"/>
  <c r="L7" i="4"/>
  <c r="I19" i="9"/>
  <c r="M19" i="9"/>
  <c r="J19" i="9"/>
  <c r="I20" i="9"/>
  <c r="M20" i="9"/>
  <c r="J20" i="9"/>
  <c r="I21" i="9"/>
  <c r="M21" i="9"/>
  <c r="J21" i="9"/>
  <c r="I22" i="9"/>
  <c r="M22" i="9"/>
  <c r="J22" i="9"/>
  <c r="I23" i="9"/>
  <c r="M23" i="9"/>
  <c r="J23" i="9"/>
  <c r="I24" i="9"/>
  <c r="M24" i="9"/>
  <c r="J24" i="9"/>
  <c r="I25" i="9"/>
  <c r="J25" i="9"/>
  <c r="I26" i="9"/>
  <c r="J26" i="9"/>
  <c r="I27" i="9"/>
  <c r="J27" i="9"/>
  <c r="I28" i="9"/>
  <c r="J28" i="9"/>
  <c r="I29" i="9"/>
  <c r="J29" i="9"/>
  <c r="I30" i="9"/>
  <c r="J30" i="9"/>
  <c r="I31" i="9"/>
  <c r="M31" i="9"/>
  <c r="J31" i="9"/>
  <c r="I32" i="9"/>
  <c r="M32" i="9"/>
  <c r="J32" i="9"/>
  <c r="I33" i="9"/>
  <c r="M33" i="9"/>
  <c r="J33" i="9"/>
  <c r="I34" i="9"/>
  <c r="J34" i="9"/>
  <c r="I35" i="9"/>
  <c r="J35" i="9"/>
  <c r="I36" i="9"/>
  <c r="J36" i="9"/>
  <c r="I37" i="9"/>
  <c r="J37" i="9"/>
  <c r="I38" i="9"/>
  <c r="J38" i="9"/>
  <c r="I39" i="9"/>
  <c r="J39" i="9"/>
  <c r="I40" i="9"/>
  <c r="J40" i="9"/>
  <c r="I41" i="9"/>
  <c r="J41" i="9"/>
  <c r="I42" i="9"/>
  <c r="J42" i="9"/>
  <c r="I43" i="9"/>
  <c r="J43" i="9"/>
  <c r="I44" i="9"/>
  <c r="J44" i="9"/>
  <c r="I45" i="9"/>
  <c r="M45" i="9"/>
  <c r="J45" i="9"/>
  <c r="M7" i="4" l="1"/>
  <c r="Q7" i="4" s="1"/>
  <c r="R7" i="4" s="1"/>
  <c r="N7" i="4"/>
  <c r="T7" i="4" s="1"/>
  <c r="W15" i="9"/>
  <c r="O7" i="4"/>
  <c r="P7" i="4" s="1"/>
  <c r="D13" i="9" s="1"/>
  <c r="AJ7" i="4"/>
  <c r="AK7" i="4" s="1"/>
  <c r="I13" i="9" s="1"/>
  <c r="M41" i="9"/>
  <c r="M25" i="9"/>
  <c r="M39" i="9"/>
  <c r="M36" i="9"/>
  <c r="M29" i="9"/>
  <c r="M27" i="9"/>
  <c r="M42" i="9"/>
  <c r="M37" i="9"/>
  <c r="M44" i="9"/>
  <c r="M38" i="9"/>
  <c r="M34" i="9"/>
  <c r="M30" i="9"/>
  <c r="M43" i="9"/>
  <c r="M40" i="9"/>
  <c r="M35" i="9"/>
  <c r="M28" i="9"/>
  <c r="M26" i="9"/>
  <c r="H40" i="9"/>
  <c r="H37" i="9"/>
  <c r="H35" i="9"/>
  <c r="H30" i="9"/>
  <c r="H28" i="9"/>
  <c r="H26" i="9"/>
  <c r="H34" i="9"/>
  <c r="H32" i="9"/>
  <c r="H21" i="9"/>
  <c r="H19" i="9"/>
  <c r="AO7" i="4"/>
  <c r="AG7" i="4"/>
  <c r="AH7" i="4" s="1"/>
  <c r="H13" i="9" s="1"/>
  <c r="H43" i="9"/>
  <c r="H42" i="9"/>
  <c r="H25" i="9"/>
  <c r="H23" i="9"/>
  <c r="H44" i="9"/>
  <c r="H41" i="9"/>
  <c r="H39" i="9"/>
  <c r="H36" i="9"/>
  <c r="H29" i="9"/>
  <c r="H27" i="9"/>
  <c r="H45" i="9"/>
  <c r="H38" i="9"/>
  <c r="H33" i="9"/>
  <c r="H31" i="9"/>
  <c r="H24" i="9"/>
  <c r="H22" i="9"/>
  <c r="H20" i="9"/>
  <c r="Y7" i="4"/>
  <c r="Z7" i="4"/>
  <c r="AE7" i="4"/>
  <c r="W7" i="4"/>
  <c r="X7" i="4" s="1"/>
  <c r="AP7" i="4"/>
  <c r="G39" i="9"/>
  <c r="G38" i="9"/>
  <c r="G37" i="9"/>
  <c r="G32" i="9"/>
  <c r="G27" i="9"/>
  <c r="G22" i="9"/>
  <c r="G40" i="9"/>
  <c r="G33" i="9"/>
  <c r="G28" i="9"/>
  <c r="G23" i="9"/>
  <c r="G19" i="9"/>
  <c r="G43" i="9"/>
  <c r="G42" i="9"/>
  <c r="G41" i="9"/>
  <c r="G35" i="9"/>
  <c r="G34" i="9"/>
  <c r="G29" i="9"/>
  <c r="G24" i="9"/>
  <c r="G20" i="9"/>
  <c r="D37" i="9"/>
  <c r="D20" i="9"/>
  <c r="G45" i="9"/>
  <c r="G44" i="9"/>
  <c r="G36" i="9"/>
  <c r="G31" i="9"/>
  <c r="G30" i="9"/>
  <c r="G26" i="9"/>
  <c r="G25" i="9"/>
  <c r="G21" i="9"/>
  <c r="I7" i="4"/>
  <c r="AQ7" i="4" l="1"/>
  <c r="M13" i="9" s="1"/>
  <c r="G13" i="9"/>
  <c r="AA7" i="4"/>
  <c r="N13" i="9" s="1"/>
  <c r="D34" i="9"/>
  <c r="D22" i="9"/>
  <c r="D25" i="9"/>
  <c r="D45" i="9"/>
  <c r="D38" i="9"/>
  <c r="D23" i="9"/>
  <c r="D36" i="9"/>
  <c r="D29" i="9"/>
  <c r="D28" i="9"/>
  <c r="D44" i="9"/>
  <c r="D41" i="9"/>
  <c r="D26" i="9"/>
  <c r="D43" i="9"/>
  <c r="D24" i="9"/>
  <c r="D39" i="9"/>
  <c r="D31" i="9"/>
  <c r="D32" i="9"/>
  <c r="D30" i="9"/>
  <c r="D27" i="9"/>
  <c r="D42" i="9"/>
  <c r="D21" i="9"/>
  <c r="D40" i="9"/>
  <c r="D35" i="9"/>
  <c r="D19" i="9"/>
  <c r="D33" i="9"/>
  <c r="AN7" i="4"/>
  <c r="N38" i="9"/>
  <c r="N28" i="9"/>
  <c r="N21" i="9"/>
  <c r="N39" i="9"/>
  <c r="N22" i="9"/>
  <c r="N20" i="9"/>
  <c r="N24" i="9"/>
  <c r="N42" i="9"/>
  <c r="N27" i="9"/>
  <c r="N19" i="9"/>
  <c r="N23" i="9"/>
  <c r="N26" i="9"/>
  <c r="N41" i="9"/>
  <c r="N25" i="9"/>
  <c r="N36" i="9"/>
  <c r="N33" i="9"/>
  <c r="N30" i="9"/>
  <c r="N37" i="9"/>
  <c r="N35" i="9"/>
  <c r="N40" i="9"/>
  <c r="N45" i="9"/>
  <c r="N31" i="9"/>
  <c r="N44" i="9"/>
  <c r="N29" i="9"/>
  <c r="N32" i="9"/>
  <c r="N34" i="9"/>
  <c r="N43" i="9"/>
  <c r="C3" i="6"/>
  <c r="B3" i="6"/>
  <c r="L13" i="9" l="1"/>
  <c r="AZ7" i="4"/>
  <c r="AV7" i="4"/>
  <c r="U7" i="4"/>
  <c r="V7" i="4" s="1"/>
  <c r="F13" i="9" s="1"/>
  <c r="F24" i="9"/>
  <c r="F36" i="9"/>
  <c r="F37" i="9"/>
  <c r="F34" i="9"/>
  <c r="F22" i="9"/>
  <c r="F42" i="9"/>
  <c r="F26" i="9"/>
  <c r="F45" i="9"/>
  <c r="F23" i="9"/>
  <c r="F20" i="9"/>
  <c r="F33" i="9"/>
  <c r="F30" i="9"/>
  <c r="F27" i="9"/>
  <c r="F44" i="9"/>
  <c r="F32" i="9"/>
  <c r="F25" i="9"/>
  <c r="F41" i="9"/>
  <c r="F40" i="9"/>
  <c r="F19" i="9"/>
  <c r="F31" i="9"/>
  <c r="F28" i="9"/>
  <c r="F43" i="9"/>
  <c r="F39" i="9"/>
  <c r="F38" i="9"/>
  <c r="F21" i="9"/>
  <c r="F35" i="9"/>
  <c r="F29" i="9"/>
  <c r="Q25" i="9"/>
  <c r="V18" i="1" l="1"/>
  <c r="Q13" i="9" s="1"/>
  <c r="Q19" i="9"/>
  <c r="E35" i="9"/>
  <c r="E41" i="9"/>
  <c r="E20" i="9"/>
  <c r="E39" i="9"/>
  <c r="E40" i="9"/>
  <c r="E29" i="9"/>
  <c r="E24" i="9"/>
  <c r="E32" i="9"/>
  <c r="E42" i="9"/>
  <c r="E22" i="9"/>
  <c r="E21" i="9"/>
  <c r="E38" i="9"/>
  <c r="E19" i="9"/>
  <c r="E31" i="9"/>
  <c r="Q41" i="9"/>
  <c r="Q30" i="9"/>
  <c r="Q38" i="9"/>
  <c r="Q27" i="9"/>
  <c r="Q43" i="9"/>
  <c r="Q33" i="9"/>
  <c r="Q36" i="9"/>
  <c r="Q29" i="9"/>
  <c r="Q40" i="9"/>
  <c r="Q45" i="9"/>
  <c r="Q26" i="9"/>
  <c r="Q44" i="9"/>
  <c r="Q42" i="9"/>
  <c r="Q32" i="9"/>
  <c r="Q31" i="9"/>
  <c r="Q37" i="9"/>
  <c r="Q39" i="9"/>
  <c r="Q28" i="9"/>
  <c r="Q35" i="9"/>
  <c r="Q34" i="9"/>
  <c r="K4" i="4"/>
  <c r="L4" i="4"/>
  <c r="Q21" i="9" l="1"/>
  <c r="Q24" i="9"/>
  <c r="Q20" i="9"/>
  <c r="Q22" i="9"/>
  <c r="Q23" i="9"/>
  <c r="P28" i="9"/>
  <c r="P33" i="9"/>
  <c r="P38" i="9"/>
  <c r="AB7" i="4"/>
  <c r="O13" i="9" s="1"/>
  <c r="E28" i="9"/>
  <c r="E27" i="9"/>
  <c r="E33" i="9"/>
  <c r="E36" i="9"/>
  <c r="E34" i="9"/>
  <c r="E26" i="9"/>
  <c r="E37" i="9"/>
  <c r="E45" i="9"/>
  <c r="P45" i="9"/>
  <c r="E23" i="9"/>
  <c r="E25" i="9"/>
  <c r="E44" i="9"/>
  <c r="E43" i="9"/>
  <c r="E30" i="9"/>
  <c r="P21" i="9" l="1"/>
  <c r="P19" i="9"/>
  <c r="P22" i="9"/>
  <c r="W31" i="9"/>
  <c r="R31" i="9"/>
  <c r="P31" i="9"/>
  <c r="P41" i="9"/>
  <c r="P37" i="9"/>
  <c r="AW7" i="4"/>
  <c r="AX7" i="4" s="1"/>
  <c r="S7" i="4"/>
  <c r="E13" i="9" s="1"/>
  <c r="P43" i="9"/>
  <c r="P25" i="9"/>
  <c r="P26" i="9"/>
  <c r="P36" i="9"/>
  <c r="P35" i="9"/>
  <c r="P24" i="9"/>
  <c r="P42" i="9"/>
  <c r="P30" i="9"/>
  <c r="P44" i="9"/>
  <c r="P23" i="9"/>
  <c r="P34" i="9"/>
  <c r="P20" i="9"/>
  <c r="P39" i="9"/>
  <c r="P27" i="9"/>
  <c r="P32" i="9"/>
  <c r="L11" i="9"/>
  <c r="J11" i="9"/>
  <c r="R21" i="9" l="1"/>
  <c r="W22" i="9"/>
  <c r="W21" i="9"/>
  <c r="V31" i="9"/>
  <c r="X31" i="9"/>
  <c r="V21" i="9"/>
  <c r="R40" i="9"/>
  <c r="W29" i="9"/>
  <c r="R29" i="9"/>
  <c r="W28" i="9"/>
  <c r="R28" i="9"/>
  <c r="R19" i="9"/>
  <c r="R33" i="9"/>
  <c r="R38" i="9"/>
  <c r="R22" i="9"/>
  <c r="AY7" i="4"/>
  <c r="P40" i="9"/>
  <c r="P29" i="9"/>
  <c r="J4" i="4"/>
  <c r="U18" i="1" l="1"/>
  <c r="P13" i="9" s="1"/>
  <c r="X21" i="9"/>
  <c r="W33" i="9"/>
  <c r="W38" i="9"/>
  <c r="W40" i="9"/>
  <c r="X19" i="9"/>
  <c r="W23" i="9"/>
  <c r="W24" i="9"/>
  <c r="V38" i="9"/>
  <c r="V29" i="9"/>
  <c r="X29" i="9"/>
  <c r="V22" i="9"/>
  <c r="X22" i="9"/>
  <c r="V33" i="9"/>
  <c r="X33" i="9"/>
  <c r="V28" i="9"/>
  <c r="X28" i="9"/>
  <c r="V40" i="9"/>
  <c r="R45" i="9"/>
  <c r="W27" i="9"/>
  <c r="R27" i="9"/>
  <c r="R25" i="9"/>
  <c r="R26" i="9"/>
  <c r="R20" i="9"/>
  <c r="W19" i="9"/>
  <c r="V19" i="9"/>
  <c r="R42" i="9"/>
  <c r="W30" i="9"/>
  <c r="R30" i="9"/>
  <c r="R39" i="9"/>
  <c r="R35" i="9"/>
  <c r="R23" i="9"/>
  <c r="R34" i="9"/>
  <c r="R41" i="9"/>
  <c r="R44" i="9"/>
  <c r="W32" i="9"/>
  <c r="R32" i="9"/>
  <c r="R24" i="9"/>
  <c r="R36" i="9"/>
  <c r="R43" i="9"/>
  <c r="R37" i="9"/>
  <c r="W41" i="9"/>
  <c r="BA7" i="4"/>
  <c r="D4" i="4"/>
  <c r="G4" i="4"/>
  <c r="H4" i="4"/>
  <c r="I4" i="4"/>
  <c r="B4" i="4"/>
  <c r="W18" i="1" l="1"/>
  <c r="X18" i="1" s="1"/>
  <c r="X38" i="9"/>
  <c r="X40" i="9"/>
  <c r="W43" i="9"/>
  <c r="W39" i="9"/>
  <c r="W36" i="9"/>
  <c r="W35" i="9"/>
  <c r="W42" i="9"/>
  <c r="W26" i="9"/>
  <c r="X37" i="9"/>
  <c r="W34" i="9"/>
  <c r="W25" i="9"/>
  <c r="W20" i="9"/>
  <c r="V43" i="9"/>
  <c r="V24" i="9"/>
  <c r="X24" i="9"/>
  <c r="V44" i="9"/>
  <c r="V34" i="9"/>
  <c r="X34" i="9"/>
  <c r="V35" i="9"/>
  <c r="V30" i="9"/>
  <c r="X30" i="9"/>
  <c r="V26" i="9"/>
  <c r="X26" i="9"/>
  <c r="V27" i="9"/>
  <c r="X27" i="9"/>
  <c r="W44" i="9"/>
  <c r="V36" i="9"/>
  <c r="V32" i="9"/>
  <c r="X32" i="9"/>
  <c r="V41" i="9"/>
  <c r="X41" i="9"/>
  <c r="V23" i="9"/>
  <c r="X23" i="9"/>
  <c r="V39" i="9"/>
  <c r="V42" i="9"/>
  <c r="X42" i="9"/>
  <c r="V20" i="9"/>
  <c r="X20" i="9"/>
  <c r="V25" i="9"/>
  <c r="X25" i="9"/>
  <c r="W45" i="9"/>
  <c r="V45" i="9"/>
  <c r="W37" i="9"/>
  <c r="V37" i="9"/>
  <c r="G11" i="9"/>
  <c r="M11" i="9"/>
  <c r="R13" i="9" l="1"/>
  <c r="X45" i="9"/>
  <c r="X36" i="9"/>
  <c r="X39" i="9"/>
  <c r="X44" i="9"/>
  <c r="X35" i="9"/>
  <c r="X43" i="9"/>
  <c r="V13" i="9"/>
  <c r="I11" i="9"/>
  <c r="H11" i="9"/>
  <c r="N11" i="9"/>
  <c r="X13" i="9" l="1"/>
  <c r="W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tc={5726FE0A-AB31-4F9B-B396-4830E4E8605B}</author>
    <author>tc={30E3009C-05C6-4F2B-8EC0-9BC3BA1F6295}</author>
    <author>tc={53D311CD-B83D-424D-B687-0EEA4A809002}</author>
    <author>tc={C437592E-BE4C-4DFC-8E4E-16F20F6C6B41}</author>
    <author>tc={CD68BBBB-D667-4230-B239-C6AE177C6FC1}</author>
    <author>tc={04EFCCC8-7FD5-40EE-8D02-9CE4256A48FB}</author>
    <author>tc={6B72AC94-6842-47D0-B7A5-4FE5B91C8442}</author>
    <author>tc={166FA1AF-FFCC-4521-B029-630C7A60755C}</author>
    <author>tc={D269527E-CD9F-47C8-9346-DA8974A846D3}</author>
    <author>tc={C41639EC-0798-4A4F-9BE4-8C60DD8E6300}</author>
    <author>tc={44101C20-2592-484E-8590-3ECB2EAA965B}</author>
    <author>tc={14D16D15-9312-4CE1-926A-8DE754CFCE8E}</author>
    <author>tc={FE5386A6-2690-45B2-B5E6-C1D713D240BC}</author>
    <author>tc={A4BAB59C-7472-4A2C-B8F5-0B141EC4582D}</author>
    <author>tc={4960A329-DE69-4F86-B390-478F53196BD1}</author>
    <author>tc={64934D90-617F-45CE-A6D5-6643643CBFFC}</author>
    <author>tc={E80FDB6A-781C-4D64-98EF-841DC15A4C84}</author>
    <author>tc={EED4E0D2-A785-4C39-A34B-ED4186273727}</author>
    <author>tc={69518AC7-F1FB-48AA-A31A-F3EE980572BC}</author>
    <author>tc={0C234BB8-5BBC-4C5D-A991-928DAC5A7133}</author>
    <author>tc={F254686C-2B84-41F1-A2A4-4D7FB02C4D49}</author>
    <author>tc={5959BFB5-5BFF-48F0-91A5-511F42D56B68}</author>
  </authors>
  <commentList>
    <comment ref="C18" authorId="0" shapeId="0" xr:uid="{5726FE0A-AB31-4F9B-B396-4830E4E8605B}">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26" authorId="1" shapeId="0" xr:uid="{30E3009C-05C6-4F2B-8EC0-9BC3BA1F6295}">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34" authorId="2" shapeId="0" xr:uid="{53D311CD-B83D-424D-B687-0EEA4A809002}">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42" authorId="3" shapeId="0" xr:uid="{C437592E-BE4C-4DFC-8E4E-16F20F6C6B41}">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50" authorId="4" shapeId="0" xr:uid="{CD68BBBB-D667-4230-B239-C6AE177C6FC1}">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58" authorId="5" shapeId="0" xr:uid="{04EFCCC8-7FD5-40EE-8D02-9CE4256A48FB}">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66" authorId="6" shapeId="0" xr:uid="{6B72AC94-6842-47D0-B7A5-4FE5B91C8442}">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74" authorId="7" shapeId="0" xr:uid="{166FA1AF-FFCC-4521-B029-630C7A60755C}">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82" authorId="8" shapeId="0" xr:uid="{D269527E-CD9F-47C8-9346-DA8974A846D3}">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90" authorId="9" shapeId="0" xr:uid="{C41639EC-0798-4A4F-9BE4-8C60DD8E6300}">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98" authorId="10" shapeId="0" xr:uid="{44101C20-2592-484E-8590-3ECB2EAA965B}">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106" authorId="11" shapeId="0" xr:uid="{14D16D15-9312-4CE1-926A-8DE754CFCE8E}">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114" authorId="12" shapeId="0" xr:uid="{FE5386A6-2690-45B2-B5E6-C1D713D240BC}">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122" authorId="13" shapeId="0" xr:uid="{A4BAB59C-7472-4A2C-B8F5-0B141EC4582D}">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130" authorId="14" shapeId="0" xr:uid="{4960A329-DE69-4F86-B390-478F53196BD1}">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138" authorId="15" shapeId="0" xr:uid="{64934D90-617F-45CE-A6D5-6643643CBFFC}">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146" authorId="16" shapeId="0" xr:uid="{E80FDB6A-781C-4D64-98EF-841DC15A4C84}">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154" authorId="17" shapeId="0" xr:uid="{EED4E0D2-A785-4C39-A34B-ED4186273727}">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162" authorId="18" shapeId="0" xr:uid="{69518AC7-F1FB-48AA-A31A-F3EE980572BC}">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170" authorId="19" shapeId="0" xr:uid="{0C234BB8-5BBC-4C5D-A991-928DAC5A7133}">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178" authorId="20" shapeId="0" xr:uid="{F254686C-2B84-41F1-A2A4-4D7FB02C4D49}">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 ref="C186" authorId="21" shapeId="0" xr:uid="{5959BFB5-5BFF-48F0-91A5-511F42D56B68}">
      <text>
        <t>[Trådet kommentar]
Din version af Excel lader dig læse denne trådede kommentar. Eventuelle ændringer vil dog blive fjernet, hvis filen åbnes i en nyere version af Excel. Få mere at vide: https://go.microsoft.com/fwlink/?linkid=870924
Kommentar:
    Udlægget er placeret her i stedet for hos vårbyg for at kunne belaste den rigtige afgrøde</t>
      </text>
    </comment>
  </commentList>
</comments>
</file>

<file path=xl/sharedStrings.xml><?xml version="1.0" encoding="utf-8"?>
<sst xmlns="http://schemas.openxmlformats.org/spreadsheetml/2006/main" count="546" uniqueCount="318">
  <si>
    <t>Afgrøde</t>
  </si>
  <si>
    <t>Lattergas GWP</t>
  </si>
  <si>
    <t>Lattergas EF%</t>
  </si>
  <si>
    <t>Gødningsmængde</t>
  </si>
  <si>
    <t xml:space="preserve">Halm fjernes </t>
  </si>
  <si>
    <t>Ja</t>
  </si>
  <si>
    <t>Nej</t>
  </si>
  <si>
    <t>Gødningsmængde (norm)</t>
  </si>
  <si>
    <t>Jordtype</t>
  </si>
  <si>
    <t>Vinterhvede</t>
  </si>
  <si>
    <t>Beregningsforudsætninger</t>
  </si>
  <si>
    <t>JB1</t>
  </si>
  <si>
    <t>JB2</t>
  </si>
  <si>
    <t>JB3</t>
  </si>
  <si>
    <t>JB4</t>
  </si>
  <si>
    <t>JB5</t>
  </si>
  <si>
    <t>JB6</t>
  </si>
  <si>
    <t>JB7</t>
  </si>
  <si>
    <t>JB8</t>
  </si>
  <si>
    <t>JB11</t>
  </si>
  <si>
    <t>Pil</t>
  </si>
  <si>
    <t>Udbytte</t>
  </si>
  <si>
    <t>Vårbyg</t>
  </si>
  <si>
    <t>N norm (kg N pr. ha)</t>
  </si>
  <si>
    <t>Vandet sandjord (JB1-JB4)</t>
  </si>
  <si>
    <t>JB9</t>
  </si>
  <si>
    <t>JB10</t>
  </si>
  <si>
    <t>Udbytte (standard)</t>
  </si>
  <si>
    <t>Protein%</t>
  </si>
  <si>
    <t>Input data</t>
  </si>
  <si>
    <t>Afgrøderest (kg N/ha)</t>
  </si>
  <si>
    <t>Kvælstofudvaskning (kg N/ha)</t>
  </si>
  <si>
    <t>kg N2O-N/ha</t>
  </si>
  <si>
    <t>Kvælstofgødning</t>
  </si>
  <si>
    <t>Nitratudvaskning</t>
  </si>
  <si>
    <t>N2O emission</t>
  </si>
  <si>
    <t>Vinterbyg</t>
  </si>
  <si>
    <t>Indhold af P (kg/kg TS</t>
  </si>
  <si>
    <t>Indhold af K (kg/kg TS</t>
  </si>
  <si>
    <t>Emission fra fosforforbrug (CO2ækv/ha)</t>
  </si>
  <si>
    <t>Emission fra kaliumforbrug (CO2ækv/ha)</t>
  </si>
  <si>
    <t>Pesticider (CO2ækv/ha)</t>
  </si>
  <si>
    <t>Kalk (kg CO2ækv/ha)</t>
  </si>
  <si>
    <t>Brændstofforbrug (kg CO2ækv/ha)</t>
  </si>
  <si>
    <t>Brændstof (CO2ækv/ha)</t>
  </si>
  <si>
    <t>Vanding</t>
  </si>
  <si>
    <t>Vandforbrug (mm)</t>
  </si>
  <si>
    <t>CO2 emission fra strøm (kg CO2ækv/kWh)</t>
  </si>
  <si>
    <t>Vanding (mm)</t>
  </si>
  <si>
    <t>Vanding (CO2ækv/ha)</t>
  </si>
  <si>
    <t>CO2 emission fra brug af hjælpestoffer</t>
  </si>
  <si>
    <t xml:space="preserve">Brændstof </t>
  </si>
  <si>
    <t>Kalk</t>
  </si>
  <si>
    <t>Pesticider</t>
  </si>
  <si>
    <t>N2O emissioner (kg CO2ækv/ha)</t>
  </si>
  <si>
    <t>CO2 emissioner i alt (kg CO2/ha)</t>
  </si>
  <si>
    <t>Organogen jord</t>
  </si>
  <si>
    <t>Klimabudget</t>
  </si>
  <si>
    <t>Samlet budget</t>
  </si>
  <si>
    <t>Drivhusgasemissioner i alt (CO2ækv/ha)</t>
  </si>
  <si>
    <t>Klimaaftryk (kg CO2ækv/ha)</t>
  </si>
  <si>
    <t>Total N overjordisk</t>
  </si>
  <si>
    <t>N2O emissioner i alt (kg N2O-N/ha)</t>
  </si>
  <si>
    <t>Tromling</t>
  </si>
  <si>
    <t>Marksprøjtning</t>
  </si>
  <si>
    <t xml:space="preserve">Pløjning </t>
  </si>
  <si>
    <t>Kalkspredning</t>
  </si>
  <si>
    <t>CO2 emission fra diesel (kg CO2ækv/L)</t>
  </si>
  <si>
    <t>Sprøjtning antal gange</t>
  </si>
  <si>
    <t>Omregningsfaktor brændstof</t>
  </si>
  <si>
    <t>Brændstofomregningsfaktor</t>
  </si>
  <si>
    <t>Pløjning (antal gange) manuel indtastning</t>
  </si>
  <si>
    <t>Pløjning, (antal gange) standard</t>
  </si>
  <si>
    <t>CO2-emission pløjning</t>
  </si>
  <si>
    <t>Gødskning (antal gange) manuel indtastning</t>
  </si>
  <si>
    <t>CO2 emission gødskning (kg CO2ækv/ha)</t>
  </si>
  <si>
    <t xml:space="preserve">Gødskning </t>
  </si>
  <si>
    <t>Kombi-harve såning (antal gange) standard</t>
  </si>
  <si>
    <t>Gødskning (antal gange) standard</t>
  </si>
  <si>
    <t>Kombi-harve såning (antal gange) manuel indtastning</t>
  </si>
  <si>
    <t>CO2-emission kombi-harve såning (CO2ækv/ha)</t>
  </si>
  <si>
    <t xml:space="preserve">Kombi-harve såning </t>
  </si>
  <si>
    <t>Tromling (antal gange) standard</t>
  </si>
  <si>
    <t>Tromling (antal gange) manuel indtastning</t>
  </si>
  <si>
    <t>CO2-emission fra tromling (kg CO2ækv/ha)</t>
  </si>
  <si>
    <t>Marksprøjtning (antal gange) standard</t>
  </si>
  <si>
    <t>Marksprøjtning (antal gange) manuel indtastning</t>
  </si>
  <si>
    <t>CO2-emission fra marksprøjtning (CO2ækv/ha)</t>
  </si>
  <si>
    <t>Mejetærskning inkl. transport (antal gange)</t>
  </si>
  <si>
    <t>CO2-emission fra mejetærskning inkl. transport (CO2ækv/ha)</t>
  </si>
  <si>
    <t>Kalkspredning (antal gange) standard</t>
  </si>
  <si>
    <t>Kalkspredning (antal gange) manuel indtastning</t>
  </si>
  <si>
    <t>CO2-emission fra kalkspredning (CO2ækv/ha)</t>
  </si>
  <si>
    <t>Brændstofforbrug total (kg CO2ækv/ha)</t>
  </si>
  <si>
    <t>lattergas EF (%)</t>
  </si>
  <si>
    <t>Mark id</t>
  </si>
  <si>
    <t>Mejetærskning</t>
  </si>
  <si>
    <t>Vinterraps</t>
  </si>
  <si>
    <t>Vanding (manuel indtastning)</t>
  </si>
  <si>
    <t>Ja, brug standardtal</t>
  </si>
  <si>
    <t>Ja, manuel indtastning</t>
  </si>
  <si>
    <t>Vanding, standard</t>
  </si>
  <si>
    <t>Brændstofforbrug</t>
  </si>
  <si>
    <t>Indtast manuelt</t>
  </si>
  <si>
    <t>Brug standardtal</t>
  </si>
  <si>
    <t>Data brændstofforbrug</t>
  </si>
  <si>
    <t>Total</t>
  </si>
  <si>
    <t>Direkte emissioner fra marken</t>
  </si>
  <si>
    <t>N2O fra marken</t>
  </si>
  <si>
    <t>CO2 fra hjælpestoffer</t>
  </si>
  <si>
    <t>kg CO2ækv/ha</t>
  </si>
  <si>
    <t>Jord 6-12 % OC</t>
  </si>
  <si>
    <t>ha</t>
  </si>
  <si>
    <t>Emission factors tonnes C /ha y</t>
  </si>
  <si>
    <t>EF kg CO2 /ha y</t>
  </si>
  <si>
    <t>CO2 emission (kg CO2)</t>
  </si>
  <si>
    <t>Sum CO2 emission</t>
  </si>
  <si>
    <t>Sum ha</t>
  </si>
  <si>
    <t>Vægtet gns CO2 EF (kg CO2/ha*0)</t>
  </si>
  <si>
    <t>Direkte emissioner fra marken (kg CO2ækv/ha)</t>
  </si>
  <si>
    <t>Emissioner fra hjælpestoffer (kg CO2ævk/ha)</t>
  </si>
  <si>
    <t xml:space="preserve">Jord </t>
  </si>
  <si>
    <t>Jord &gt; 12 % OC</t>
  </si>
  <si>
    <t>Standardemission (kg N2O-N/ha)</t>
  </si>
  <si>
    <t>Samlet emission fra organogen jord</t>
  </si>
  <si>
    <t>CO2</t>
  </si>
  <si>
    <t>N2O</t>
  </si>
  <si>
    <t>Kg NO2-N/ha</t>
  </si>
  <si>
    <t>Halmudbytte</t>
  </si>
  <si>
    <t>%</t>
  </si>
  <si>
    <t>% af kerneudbytte</t>
  </si>
  <si>
    <t>N-indhold i ham</t>
  </si>
  <si>
    <t>Andel underjordisk biomasse</t>
  </si>
  <si>
    <t>% af overjordisk</t>
  </si>
  <si>
    <t>Data for underjordisk biomasse</t>
  </si>
  <si>
    <t>Underjorisk biomasse</t>
  </si>
  <si>
    <t>Beregnes</t>
  </si>
  <si>
    <t>kg DM/ha</t>
  </si>
  <si>
    <t>NA</t>
  </si>
  <si>
    <t>Kg N2O-N/ha</t>
  </si>
  <si>
    <t>N2O fra overjordisk (kg CO2ækv/ha)</t>
  </si>
  <si>
    <t>N2O fra nitratudvaskning (kg CO2ækv/ha)</t>
  </si>
  <si>
    <t>N2O emission kvælstofgødning(kg CO2ækv/ha)</t>
  </si>
  <si>
    <t>N2O fra overjordiske planterester (kg N2O-N/ha)</t>
  </si>
  <si>
    <t>N2O fra underjordiske planterester (kg CO2ækv/ha)</t>
  </si>
  <si>
    <t>Udledning organogen jord</t>
  </si>
  <si>
    <t>Organogen jord (kg CO2ækv/ha)</t>
  </si>
  <si>
    <t>Areal</t>
  </si>
  <si>
    <t>CO2 fra kvælstofforbrug (kg CO2ækv/ha)</t>
  </si>
  <si>
    <t>Der skal indtastes/vælges følgende informationer for at regnearket skal virke: Lattergas EF, lattergas GWP, CO2-emission fra strøm, CO2-emission fra diesel, afgrøde, jordtype, hvorvidt halmen fjernes, samt om den underjordiske biomasse skal beregnes eller vælges fra liste af standardtal. Derudover kan man indtaste den anvendte gødningsmængde, samt det opnåede udbytte. Hvis dette ikke indtastes anvendes normer. Man skal vælge om der er brugt vanding og om man vil indtaste den anvendte mænde eller bruge et standardtal. Kvælstofudvaskningen skal også indtastes manuelt. Endelig kan man vælge om man vil udspecificere brændstofforbruget manuelt i fanen "brændsstofforbrug". Hvis intet indtastes i denne fane anvendes standardtal. På forsiden kan man se afgrødens samlede klimaaftryk samt klimaaftryk fordelt på hhv. direkte emmissioner fra marken og emissioner fra brug af hjælpestoffer. I fanen "Resultater" findes desuden klimaaftrykket fordelt på de forskellige poster.</t>
  </si>
  <si>
    <t>Kvælstofindhold i avner og stub</t>
  </si>
  <si>
    <t>kg N/ha</t>
  </si>
  <si>
    <t>Brændstofforbrug (manuel indtastning)</t>
  </si>
  <si>
    <t>Pil, etableringsår (0)</t>
  </si>
  <si>
    <t>Pil, året efter plantning (1)</t>
  </si>
  <si>
    <t>Pil år 2</t>
  </si>
  <si>
    <t xml:space="preserve">Udbytte, pil </t>
  </si>
  <si>
    <t>N-indhold i nedfaldne blade, Pil</t>
  </si>
  <si>
    <t>Fosforforbrug</t>
  </si>
  <si>
    <t>kg P/ha</t>
  </si>
  <si>
    <t>Kaliumforbrug</t>
  </si>
  <si>
    <t>kg K/ha</t>
  </si>
  <si>
    <t>Roer</t>
  </si>
  <si>
    <t>Uvandet sandjord (JB1-JB3)</t>
  </si>
  <si>
    <t>Skårlægning</t>
  </si>
  <si>
    <t>Sammenrivning</t>
  </si>
  <si>
    <t>Beregn eller brug standardtal</t>
  </si>
  <si>
    <t>Mejetærskning, antal gange</t>
  </si>
  <si>
    <t>Forbrug K gødning (kg K/ha), manuel indtastning</t>
  </si>
  <si>
    <t>Grovfoder</t>
  </si>
  <si>
    <t>% TS</t>
  </si>
  <si>
    <t>Kg TS pr. FEN</t>
  </si>
  <si>
    <t>Markærter</t>
  </si>
  <si>
    <t>Hestebønner</t>
  </si>
  <si>
    <t>Vedv. Græs, lav FK</t>
  </si>
  <si>
    <t>Kløvergræsens., mid FK, 40% kløver</t>
  </si>
  <si>
    <t>Frisk græs staldfodring</t>
  </si>
  <si>
    <t>Kløvergræs, 12-15 cm, 40% kløver</t>
  </si>
  <si>
    <t>Majsensilage, middel FK</t>
  </si>
  <si>
    <t>Kolbemajs, ensilage</t>
  </si>
  <si>
    <t>Kernemajs, crimpet</t>
  </si>
  <si>
    <t>Foderoer, 18 % TS</t>
  </si>
  <si>
    <t>Lucerneensilage, høj FK</t>
  </si>
  <si>
    <t>Halm</t>
  </si>
  <si>
    <t>Byghelsæd</t>
  </si>
  <si>
    <t>Kopieret fra FMS</t>
  </si>
  <si>
    <t>kg TS/FEN</t>
  </si>
  <si>
    <t>Udbytte (kg N pr. ha)</t>
  </si>
  <si>
    <t>a koefficient (C-tool)</t>
  </si>
  <si>
    <t>b koefficient (C-tool)</t>
  </si>
  <si>
    <t>kg C/ha</t>
  </si>
  <si>
    <t>Overjordisk afgrøderest (kg TS/ha)</t>
  </si>
  <si>
    <t>Skårlægning L/t</t>
  </si>
  <si>
    <t>Læsning og indlægning</t>
  </si>
  <si>
    <t>Læsning og indlægning L/t</t>
  </si>
  <si>
    <t>Finsnitning L/t</t>
  </si>
  <si>
    <t>Sammenrivning L/t</t>
  </si>
  <si>
    <t>CO2ækv/ha</t>
  </si>
  <si>
    <t>Kg vådvægt/kg TS</t>
  </si>
  <si>
    <t>Snitning</t>
  </si>
  <si>
    <t>N2O fra underjordisk (kg N2O-N/ha)</t>
  </si>
  <si>
    <t>CO2 emission fra produktion af N-gødning</t>
  </si>
  <si>
    <t>Efterafgrøde</t>
  </si>
  <si>
    <t>Ingen efterafgrøde</t>
  </si>
  <si>
    <t>Overjordisk/høstbart biomasse (kg TS/ha)</t>
  </si>
  <si>
    <t>Faktor N-indhold underjordisk afgrøderest</t>
  </si>
  <si>
    <t>Faktor_N-indhold overjordisk afgrøderest</t>
  </si>
  <si>
    <t>Såning antal gange</t>
  </si>
  <si>
    <t>Total Prod (kg TS/ha)</t>
  </si>
  <si>
    <t>C 100 år</t>
  </si>
  <si>
    <t>Forfrugtsværdi ved &lt; 80 kg N i husdyrgødning</t>
  </si>
  <si>
    <t>Forfrugtsværdi med &gt; 80 kgN i husdyrgødning</t>
  </si>
  <si>
    <t>Effekt af varighed af afgrødetype</t>
  </si>
  <si>
    <t>Effekt af jordbearbejdning</t>
  </si>
  <si>
    <t>Underjordisk rest (kg TS/ha)</t>
  </si>
  <si>
    <t>Afgrøderest i alt (kg TS/ha)</t>
  </si>
  <si>
    <t>Afgrøderest (kg C/ha)</t>
  </si>
  <si>
    <t>Efterafgrøde/udlæg</t>
  </si>
  <si>
    <t>Andel omlagt</t>
  </si>
  <si>
    <t>Grovfoder?</t>
  </si>
  <si>
    <t>Underjordisk afgrøderest (kg TS/ha)</t>
  </si>
  <si>
    <t>c koefficient (C-tool)</t>
  </si>
  <si>
    <t>Overjordiske planterester</t>
  </si>
  <si>
    <t>Underjordiske planterester</t>
  </si>
  <si>
    <t>CO2 effekt kulstoflagring (CO2ækv/ha)</t>
  </si>
  <si>
    <t>Majs_ensilage</t>
  </si>
  <si>
    <t>Fosforforbrug_Gns input (kg/ha)</t>
  </si>
  <si>
    <t>Kaliumforbrug_Gns input (kg/ha)</t>
  </si>
  <si>
    <t>Kulstoflagring i jord, hovedafgrøde</t>
  </si>
  <si>
    <t>CO2 emission fra produktion af P-gødning</t>
  </si>
  <si>
    <t>CO2 emission fra produktion af K-gødning</t>
  </si>
  <si>
    <t>Fosforforbrug * 3,6 kg CO2ækv/kg P</t>
  </si>
  <si>
    <t>Kaliumforbrug * 0.7 kg CO2ækv/kg K</t>
  </si>
  <si>
    <t>N-indhold overj. Afgrøderest (kgN/kgTS)</t>
  </si>
  <si>
    <t>N-indhold i høstet udbytte</t>
  </si>
  <si>
    <t>N-indhold i høstbar andel</t>
  </si>
  <si>
    <t>Kløvergræsudlæg_slet</t>
  </si>
  <si>
    <t>Kløvergræs 1. år_slet</t>
  </si>
  <si>
    <t>Kløvergræs 2. år_slet</t>
  </si>
  <si>
    <t>Kvælstofkvote (kgN/ha)</t>
  </si>
  <si>
    <t>Græs_efterafgrøde</t>
  </si>
  <si>
    <t>P-behov</t>
  </si>
  <si>
    <t>Udlæg?</t>
  </si>
  <si>
    <t>N2O emissioner</t>
  </si>
  <si>
    <t>N-indhold overjordisk (kg N/ha)</t>
  </si>
  <si>
    <t>Gødningsmængde udlæg (kg N/ha)</t>
  </si>
  <si>
    <t>Høstbart udbytte efterafgrøde/udlæg (kg TS/ha)</t>
  </si>
  <si>
    <t>C 100 år justeret (kg C/ha)</t>
  </si>
  <si>
    <t>Såning</t>
  </si>
  <si>
    <t>Gødskning</t>
  </si>
  <si>
    <t>Hovedafgrøder</t>
  </si>
  <si>
    <t>Direkte emisioner fra marken</t>
  </si>
  <si>
    <t>Emissioner fra hjælpestoffer</t>
  </si>
  <si>
    <t>Klimaaftryk efterafgrøder/udlæg</t>
  </si>
  <si>
    <t>Samlet klimaaftryk</t>
  </si>
  <si>
    <t>Klimaaftryk pr. afgrøde</t>
  </si>
  <si>
    <t>Antal gange</t>
  </si>
  <si>
    <t>Gødskning, antal gange</t>
  </si>
  <si>
    <t>Kulstoflagring</t>
  </si>
  <si>
    <t>Fosforbrug (kg P/ha) manuel indtasting</t>
  </si>
  <si>
    <t>Forfrugtsværdi</t>
  </si>
  <si>
    <t>Klimaaftryk ved brug af husdyrgødning</t>
  </si>
  <si>
    <t>Klimaaftryk pr. ha (kg CO2ækv/ha)</t>
  </si>
  <si>
    <t>N-indhold underj. Afgrøderest</t>
  </si>
  <si>
    <t>Tromling, antal gange</t>
  </si>
  <si>
    <t>Kg CO2ækv/ha</t>
  </si>
  <si>
    <t>Brændstof (kg CO2ækv/ha)</t>
  </si>
  <si>
    <t>Hovedafgrøde</t>
  </si>
  <si>
    <t>Kulstoflagring hovedafgrøde + efterafgrøde (kg CO2ækv/ha)</t>
  </si>
  <si>
    <t>CO2 emission fra diesel</t>
  </si>
  <si>
    <t>Udsæd (kg/ha)</t>
  </si>
  <si>
    <t>Udsæd</t>
  </si>
  <si>
    <t>Udsæd (kg CO2ækv/ha)</t>
  </si>
  <si>
    <t xml:space="preserve">Udsæd </t>
  </si>
  <si>
    <t>Udsæd efterafgrøde (kg)</t>
  </si>
  <si>
    <t>Tørring</t>
  </si>
  <si>
    <t>El (Kwh)</t>
  </si>
  <si>
    <t>Olie (kg)</t>
  </si>
  <si>
    <t>El (kg CO2ækv/ha)</t>
  </si>
  <si>
    <t>Olie (kg CO2ækv/ha)</t>
  </si>
  <si>
    <t>Lattergas EF udvaskning</t>
  </si>
  <si>
    <t>K-behov</t>
  </si>
  <si>
    <t xml:space="preserve">Fosfforbrug (kg P/ha) </t>
  </si>
  <si>
    <t>Forbrug K gødning (kg K/ha)</t>
  </si>
  <si>
    <t>Nitrifikationshæmmer til gylle til majs</t>
  </si>
  <si>
    <t>C lagring/kg husdyr N (CO2ækv/kg)</t>
  </si>
  <si>
    <t>Pil, rydningsår (18)</t>
  </si>
  <si>
    <t>År 0</t>
  </si>
  <si>
    <t>År 1</t>
  </si>
  <si>
    <t>År 2</t>
  </si>
  <si>
    <t>År 3</t>
  </si>
  <si>
    <t>År 4</t>
  </si>
  <si>
    <t>År 5</t>
  </si>
  <si>
    <t>År 6</t>
  </si>
  <si>
    <t>År 7</t>
  </si>
  <si>
    <t>År 8</t>
  </si>
  <si>
    <t>År 9</t>
  </si>
  <si>
    <t>År 10</t>
  </si>
  <si>
    <t>År 11</t>
  </si>
  <si>
    <t>År 12</t>
  </si>
  <si>
    <t>År 13</t>
  </si>
  <si>
    <t>År 14</t>
  </si>
  <si>
    <t>År 15</t>
  </si>
  <si>
    <t>År 16</t>
  </si>
  <si>
    <t>År 17</t>
  </si>
  <si>
    <t>År 18</t>
  </si>
  <si>
    <t>Pil, året efter høstår (4, 7, 10, 13, 16)</t>
  </si>
  <si>
    <t>Pil, 2 år efter høstår (5, 8, 11, 14, 17)</t>
  </si>
  <si>
    <t>Pil første høstår</t>
  </si>
  <si>
    <t>Pil, øvrige høstår (3,6,9,12,15)</t>
  </si>
  <si>
    <t>ton ts</t>
  </si>
  <si>
    <t>Udbytte Pil (ton ts/ ha)</t>
  </si>
  <si>
    <t>Bladbiomasse løvfald (kg/ha)</t>
  </si>
  <si>
    <t>kg/ha</t>
  </si>
  <si>
    <t>kgN/kg</t>
  </si>
  <si>
    <t>Fine root biomass production/year</t>
  </si>
  <si>
    <t>N-indhold fine rødder</t>
  </si>
  <si>
    <t>kg N/kg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</si>
</sst>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7" x14ac:knownFonts="1">
    <font>
      <sz val="9"/>
      <color theme="1"/>
      <name val="Arial"/>
      <family val="2"/>
    </font>
    <font>
      <b/>
      <sz val="9"/>
      <color theme="1"/>
      <name val="Arial"/>
      <family val="2"/>
    </font>
    <font>
      <sz val="11"/>
      <color theme="1"/>
      <name val="Arial"/>
      <family val="2"/>
    </font>
    <font>
      <sz val="9"/>
      <color theme="1"/>
      <name val="Arial"/>
      <family val="2"/>
    </font>
    <font>
      <sz val="11"/>
      <color rgb="FF666666"/>
      <name val="Arial"/>
      <family val="2"/>
    </font>
    <font>
      <sz val="9"/>
      <color rgb="FF006100"/>
      <name val="Arial"/>
      <family val="2"/>
    </font>
    <font>
      <sz val="9"/>
      <color rgb="FF9C0006"/>
      <name val="Arial"/>
      <family val="2"/>
    </font>
  </fonts>
  <fills count="2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7"/>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FFFFCC"/>
      </patternFill>
    </fill>
    <fill>
      <patternFill patternType="solid">
        <fgColor theme="4" tint="0.39997558519241921"/>
        <bgColor indexed="64"/>
      </patternFill>
    </fill>
    <fill>
      <patternFill patternType="solid">
        <fgColor theme="9" tint="0.39997558519241921"/>
        <bgColor indexed="64"/>
      </patternFill>
    </fill>
    <fill>
      <patternFill patternType="solid">
        <fgColor rgb="FFC6EFCE"/>
      </patternFill>
    </fill>
    <fill>
      <patternFill patternType="solid">
        <fgColor theme="5"/>
        <bgColor indexed="64"/>
      </patternFill>
    </fill>
    <fill>
      <patternFill patternType="solid">
        <fgColor theme="8" tint="-0.249977111117893"/>
        <bgColor indexed="64"/>
      </patternFill>
    </fill>
    <fill>
      <patternFill patternType="solid">
        <fgColor rgb="FFFFC7CE"/>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s>
  <cellStyleXfs count="4">
    <xf numFmtId="0" fontId="0" fillId="0" borderId="0"/>
    <xf numFmtId="0" fontId="3" fillId="17" borderId="15" applyNumberFormat="0" applyFont="0" applyAlignment="0" applyProtection="0"/>
    <xf numFmtId="0" fontId="5" fillId="20" borderId="0" applyNumberFormat="0" applyBorder="0" applyAlignment="0" applyProtection="0"/>
    <xf numFmtId="0" fontId="6" fillId="23" borderId="0" applyNumberFormat="0" applyBorder="0" applyAlignment="0" applyProtection="0"/>
  </cellStyleXfs>
  <cellXfs count="216">
    <xf numFmtId="0" fontId="0" fillId="0" borderId="0" xfId="0"/>
    <xf numFmtId="0" fontId="1" fillId="0" borderId="0" xfId="0" applyFont="1" applyAlignment="1">
      <alignment horizontal="center"/>
    </xf>
    <xf numFmtId="0" fontId="1" fillId="0" borderId="0" xfId="0" applyFont="1"/>
    <xf numFmtId="0" fontId="0" fillId="0" borderId="0" xfId="0" applyFont="1" applyAlignment="1">
      <alignment horizontal="center"/>
    </xf>
    <xf numFmtId="0" fontId="1" fillId="0" borderId="1" xfId="0" applyFont="1" applyBorder="1"/>
    <xf numFmtId="0" fontId="1" fillId="4" borderId="1" xfId="0" applyFont="1" applyFill="1" applyBorder="1"/>
    <xf numFmtId="0" fontId="1" fillId="5" borderId="1" xfId="0" applyFont="1" applyFill="1" applyBorder="1" applyAlignment="1">
      <alignment horizontal="center"/>
    </xf>
    <xf numFmtId="0" fontId="1" fillId="0" borderId="1" xfId="0" applyFont="1" applyFill="1" applyBorder="1"/>
    <xf numFmtId="0" fontId="1" fillId="6" borderId="1" xfId="0" applyFont="1" applyFill="1" applyBorder="1"/>
    <xf numFmtId="0" fontId="1" fillId="0" borderId="0" xfId="0" applyFont="1" applyAlignment="1"/>
    <xf numFmtId="0" fontId="0" fillId="7" borderId="10" xfId="0" applyFont="1" applyFill="1" applyBorder="1" applyAlignment="1">
      <alignment horizontal="center"/>
    </xf>
    <xf numFmtId="0" fontId="0" fillId="7" borderId="7" xfId="0" applyFill="1" applyBorder="1"/>
    <xf numFmtId="0" fontId="0" fillId="0" borderId="0" xfId="0" applyBorder="1"/>
    <xf numFmtId="0" fontId="0" fillId="7" borderId="14" xfId="0" applyFill="1" applyBorder="1"/>
    <xf numFmtId="0" fontId="0" fillId="7" borderId="13" xfId="0" applyFill="1" applyBorder="1"/>
    <xf numFmtId="0" fontId="1" fillId="7" borderId="14" xfId="0" applyFont="1" applyFill="1" applyBorder="1"/>
    <xf numFmtId="0" fontId="1" fillId="8" borderId="3" xfId="0" applyFont="1" applyFill="1" applyBorder="1"/>
    <xf numFmtId="0" fontId="1" fillId="8" borderId="4" xfId="0" applyFont="1" applyFill="1" applyBorder="1"/>
    <xf numFmtId="0" fontId="1" fillId="8" borderId="2" xfId="0" applyFont="1" applyFill="1" applyBorder="1"/>
    <xf numFmtId="0" fontId="1" fillId="0" borderId="0" xfId="0" applyFont="1" applyFill="1"/>
    <xf numFmtId="0" fontId="1" fillId="7" borderId="6" xfId="0" applyFont="1" applyFill="1" applyBorder="1"/>
    <xf numFmtId="0" fontId="1" fillId="7" borderId="9" xfId="0" applyFont="1" applyFill="1" applyBorder="1"/>
    <xf numFmtId="0" fontId="0" fillId="8" borderId="4" xfId="0" applyFill="1" applyBorder="1"/>
    <xf numFmtId="0" fontId="0" fillId="3" borderId="11" xfId="0" applyFill="1" applyBorder="1"/>
    <xf numFmtId="0" fontId="0" fillId="3" borderId="12" xfId="0" applyFill="1" applyBorder="1"/>
    <xf numFmtId="0" fontId="0" fillId="3" borderId="5" xfId="0" applyFill="1" applyBorder="1"/>
    <xf numFmtId="0" fontId="0" fillId="9" borderId="11" xfId="0" applyFill="1" applyBorder="1"/>
    <xf numFmtId="0" fontId="0" fillId="9" borderId="12" xfId="0" applyFill="1" applyBorder="1"/>
    <xf numFmtId="0" fontId="0" fillId="9" borderId="5" xfId="0" applyFill="1" applyBorder="1"/>
    <xf numFmtId="0" fontId="0" fillId="5" borderId="0" xfId="0" applyFill="1" applyBorder="1"/>
    <xf numFmtId="0" fontId="0" fillId="10" borderId="0" xfId="0" applyFill="1" applyBorder="1"/>
    <xf numFmtId="0" fontId="0" fillId="4" borderId="11" xfId="0" applyFill="1" applyBorder="1"/>
    <xf numFmtId="0" fontId="0" fillId="4" borderId="12" xfId="0" applyFill="1" applyBorder="1"/>
    <xf numFmtId="0" fontId="0" fillId="4" borderId="5" xfId="0" applyFill="1" applyBorder="1"/>
    <xf numFmtId="0" fontId="0" fillId="11" borderId="11" xfId="0" applyFill="1" applyBorder="1"/>
    <xf numFmtId="0" fontId="0" fillId="11" borderId="5" xfId="0" applyFill="1" applyBorder="1"/>
    <xf numFmtId="0" fontId="0" fillId="12" borderId="0" xfId="0" applyFill="1" applyBorder="1"/>
    <xf numFmtId="0" fontId="0" fillId="13" borderId="7" xfId="0" applyFill="1" applyBorder="1"/>
    <xf numFmtId="0" fontId="0" fillId="13" borderId="13" xfId="0" applyFill="1" applyBorder="1"/>
    <xf numFmtId="1" fontId="0" fillId="5" borderId="0" xfId="0" applyNumberFormat="1" applyFill="1"/>
    <xf numFmtId="0" fontId="1" fillId="4" borderId="1" xfId="0" applyFont="1" applyFill="1" applyBorder="1" applyAlignment="1">
      <alignment horizontal="center"/>
    </xf>
    <xf numFmtId="0" fontId="1" fillId="4" borderId="9" xfId="0" applyFont="1" applyFill="1" applyBorder="1" applyAlignment="1">
      <alignment horizontal="center"/>
    </xf>
    <xf numFmtId="0" fontId="1" fillId="6" borderId="1" xfId="0" applyFont="1" applyFill="1" applyBorder="1" applyAlignment="1">
      <alignment horizontal="center"/>
    </xf>
    <xf numFmtId="0" fontId="1" fillId="0" borderId="7" xfId="0" applyFont="1" applyFill="1" applyBorder="1"/>
    <xf numFmtId="1" fontId="0" fillId="0" borderId="0" xfId="0" applyNumberFormat="1" applyBorder="1"/>
    <xf numFmtId="164" fontId="0" fillId="0" borderId="0" xfId="0" applyNumberFormat="1" applyBorder="1"/>
    <xf numFmtId="0" fontId="1" fillId="0" borderId="11" xfId="0" applyFont="1" applyBorder="1"/>
    <xf numFmtId="0" fontId="1" fillId="0" borderId="5" xfId="0" applyFont="1" applyFill="1" applyBorder="1"/>
    <xf numFmtId="0" fontId="1" fillId="0" borderId="7" xfId="0" applyFont="1" applyFill="1" applyBorder="1" applyAlignment="1"/>
    <xf numFmtId="0" fontId="1" fillId="0" borderId="11" xfId="0" applyFont="1" applyFill="1" applyBorder="1" applyAlignment="1"/>
    <xf numFmtId="0" fontId="1" fillId="0" borderId="5" xfId="0" applyFont="1" applyFill="1" applyBorder="1" applyAlignment="1"/>
    <xf numFmtId="0" fontId="1" fillId="0" borderId="12" xfId="0" applyFont="1" applyFill="1" applyBorder="1" applyAlignment="1"/>
    <xf numFmtId="0" fontId="1" fillId="0" borderId="6" xfId="0" applyFont="1" applyFill="1" applyBorder="1" applyAlignment="1"/>
    <xf numFmtId="0" fontId="0" fillId="0" borderId="0" xfId="0" applyFont="1" applyBorder="1"/>
    <xf numFmtId="0" fontId="0" fillId="0" borderId="0" xfId="0" applyFill="1" applyBorder="1"/>
    <xf numFmtId="0" fontId="1" fillId="0" borderId="0" xfId="0" applyFont="1" applyAlignment="1">
      <alignment horizontal="center"/>
    </xf>
    <xf numFmtId="1" fontId="0" fillId="5" borderId="0" xfId="0" applyNumberFormat="1" applyFill="1" applyBorder="1"/>
    <xf numFmtId="1" fontId="0" fillId="5" borderId="0" xfId="0" applyNumberFormat="1" applyFont="1" applyFill="1" applyBorder="1"/>
    <xf numFmtId="0" fontId="1" fillId="0" borderId="7" xfId="0" applyFont="1" applyBorder="1"/>
    <xf numFmtId="0" fontId="0" fillId="0" borderId="0" xfId="0" applyFont="1"/>
    <xf numFmtId="0" fontId="1" fillId="15" borderId="3" xfId="0" applyFont="1" applyFill="1" applyBorder="1"/>
    <xf numFmtId="0" fontId="0" fillId="10" borderId="0" xfId="0" applyFont="1" applyFill="1"/>
    <xf numFmtId="0" fontId="1" fillId="16" borderId="3" xfId="0" applyFont="1" applyFill="1" applyBorder="1"/>
    <xf numFmtId="0" fontId="0" fillId="7" borderId="0" xfId="0" applyFont="1" applyFill="1"/>
    <xf numFmtId="0" fontId="4" fillId="0" borderId="0" xfId="0" applyFont="1"/>
    <xf numFmtId="0" fontId="0" fillId="17" borderId="15" xfId="1" applyFont="1"/>
    <xf numFmtId="0" fontId="1" fillId="0" borderId="0" xfId="0" applyFont="1" applyAlignment="1">
      <alignment horizontal="center"/>
    </xf>
    <xf numFmtId="0" fontId="0" fillId="18" borderId="14" xfId="0" applyFill="1" applyBorder="1"/>
    <xf numFmtId="0" fontId="1" fillId="18" borderId="10" xfId="0" applyFont="1" applyFill="1" applyBorder="1" applyAlignment="1">
      <alignment horizontal="center"/>
    </xf>
    <xf numFmtId="0" fontId="0" fillId="19" borderId="14" xfId="0" applyFill="1" applyBorder="1"/>
    <xf numFmtId="0" fontId="1" fillId="19" borderId="10" xfId="0" applyFont="1" applyFill="1" applyBorder="1" applyAlignment="1">
      <alignment horizontal="center"/>
    </xf>
    <xf numFmtId="0" fontId="0" fillId="12" borderId="14" xfId="0" applyFill="1" applyBorder="1"/>
    <xf numFmtId="0" fontId="0" fillId="12" borderId="6" xfId="0" applyFill="1" applyBorder="1"/>
    <xf numFmtId="0" fontId="1" fillId="4" borderId="1" xfId="0" applyFont="1" applyFill="1" applyBorder="1" applyAlignment="1">
      <alignment horizontal="center"/>
    </xf>
    <xf numFmtId="0" fontId="1" fillId="6" borderId="1" xfId="0" applyFont="1" applyFill="1" applyBorder="1" applyAlignment="1">
      <alignment horizontal="center"/>
    </xf>
    <xf numFmtId="0" fontId="1" fillId="2" borderId="0" xfId="0" applyFont="1" applyFill="1" applyBorder="1" applyAlignment="1">
      <alignment horizontal="center"/>
    </xf>
    <xf numFmtId="0" fontId="1" fillId="2" borderId="8"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1" fillId="0" borderId="0" xfId="0" applyFont="1" applyAlignment="1">
      <alignment horizontal="center"/>
    </xf>
    <xf numFmtId="0" fontId="5" fillId="20" borderId="0" xfId="2"/>
    <xf numFmtId="0" fontId="0" fillId="0" borderId="0" xfId="0"/>
    <xf numFmtId="0" fontId="1" fillId="18" borderId="1" xfId="0" applyFont="1" applyFill="1" applyBorder="1" applyAlignment="1">
      <alignment horizontal="center"/>
    </xf>
    <xf numFmtId="0" fontId="1" fillId="0" borderId="0" xfId="0" applyFont="1" applyAlignment="1">
      <alignment horizontal="center"/>
    </xf>
    <xf numFmtId="0" fontId="0" fillId="0" borderId="0" xfId="0"/>
    <xf numFmtId="0" fontId="1" fillId="0" borderId="1" xfId="0" applyFont="1" applyFill="1" applyBorder="1" applyAlignment="1"/>
    <xf numFmtId="0" fontId="0" fillId="0" borderId="0" xfId="0"/>
    <xf numFmtId="0" fontId="1" fillId="0" borderId="0" xfId="0" applyFont="1" applyFill="1" applyBorder="1"/>
    <xf numFmtId="0" fontId="0" fillId="0" borderId="0" xfId="0" applyFont="1" applyFill="1" applyBorder="1"/>
    <xf numFmtId="0" fontId="0" fillId="21" borderId="14" xfId="0" applyFill="1" applyBorder="1"/>
    <xf numFmtId="0" fontId="1" fillId="21" borderId="10" xfId="0" applyFont="1" applyFill="1" applyBorder="1" applyAlignment="1">
      <alignment horizontal="center"/>
    </xf>
    <xf numFmtId="165" fontId="0" fillId="0" borderId="0" xfId="0" applyNumberFormat="1" applyBorder="1"/>
    <xf numFmtId="0" fontId="1" fillId="7" borderId="8" xfId="0" applyFont="1" applyFill="1" applyBorder="1"/>
    <xf numFmtId="0" fontId="1" fillId="2" borderId="8" xfId="0" applyFont="1" applyFill="1" applyBorder="1" applyAlignment="1">
      <alignment horizontal="center"/>
    </xf>
    <xf numFmtId="0" fontId="0" fillId="0" borderId="0" xfId="0"/>
    <xf numFmtId="0" fontId="1" fillId="0" borderId="0" xfId="0" applyFont="1" applyAlignment="1">
      <alignment horizontal="center"/>
    </xf>
    <xf numFmtId="0" fontId="0" fillId="0" borderId="0" xfId="0"/>
    <xf numFmtId="0" fontId="1" fillId="0" borderId="0" xfId="0" applyFont="1" applyAlignment="1">
      <alignment horizontal="center"/>
    </xf>
    <xf numFmtId="0" fontId="0" fillId="0" borderId="0" xfId="0"/>
    <xf numFmtId="0" fontId="1" fillId="0" borderId="0" xfId="0" applyFont="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2" borderId="8"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4" borderId="1" xfId="0" applyFont="1" applyFill="1" applyBorder="1" applyAlignment="1">
      <alignment horizontal="center"/>
    </xf>
    <xf numFmtId="0" fontId="0" fillId="0" borderId="0" xfId="0"/>
    <xf numFmtId="1" fontId="0" fillId="0" borderId="0" xfId="0" applyNumberFormat="1"/>
    <xf numFmtId="0" fontId="1" fillId="0" borderId="0" xfId="0" applyFont="1" applyAlignment="1">
      <alignment horizontal="center"/>
    </xf>
    <xf numFmtId="0" fontId="0" fillId="0" borderId="0" xfId="0"/>
    <xf numFmtId="0" fontId="1" fillId="0" borderId="13" xfId="0" applyFont="1" applyBorder="1"/>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5" borderId="8" xfId="0" applyFont="1" applyFill="1" applyBorder="1" applyAlignment="1">
      <alignment horizontal="center"/>
    </xf>
    <xf numFmtId="0" fontId="1" fillId="4" borderId="1" xfId="0" applyFont="1" applyFill="1" applyBorder="1" applyAlignment="1">
      <alignment horizontal="center"/>
    </xf>
    <xf numFmtId="0" fontId="1" fillId="7" borderId="0" xfId="0" applyFont="1" applyFill="1" applyBorder="1"/>
    <xf numFmtId="0" fontId="1" fillId="14" borderId="1" xfId="0" applyFont="1" applyFill="1" applyBorder="1"/>
    <xf numFmtId="0" fontId="1" fillId="3" borderId="8" xfId="0" applyFont="1" applyFill="1" applyBorder="1" applyAlignment="1">
      <alignment horizontal="center"/>
    </xf>
    <xf numFmtId="0" fontId="1" fillId="6" borderId="1" xfId="0" applyFont="1" applyFill="1" applyBorder="1" applyAlignment="1">
      <alignment horizontal="center"/>
    </xf>
    <xf numFmtId="0" fontId="1" fillId="3" borderId="12" xfId="0" applyFont="1" applyFill="1" applyBorder="1" applyAlignment="1">
      <alignment horizontal="center"/>
    </xf>
    <xf numFmtId="0" fontId="1" fillId="5" borderId="8" xfId="0" applyFont="1" applyFill="1" applyBorder="1" applyAlignment="1"/>
    <xf numFmtId="0" fontId="1" fillId="5" borderId="0" xfId="0" applyFont="1" applyFill="1" applyBorder="1" applyAlignment="1"/>
    <xf numFmtId="0" fontId="1" fillId="5" borderId="9" xfId="0" applyFont="1" applyFill="1" applyBorder="1" applyAlignment="1"/>
    <xf numFmtId="0" fontId="1" fillId="0" borderId="13" xfId="0" applyFont="1" applyFill="1" applyBorder="1"/>
    <xf numFmtId="2" fontId="0" fillId="0" borderId="0" xfId="0" applyNumberFormat="1" applyBorder="1"/>
    <xf numFmtId="0" fontId="0" fillId="22" borderId="14" xfId="0" applyFill="1" applyBorder="1"/>
    <xf numFmtId="0" fontId="0" fillId="22" borderId="6" xfId="0" applyFill="1" applyBorder="1"/>
    <xf numFmtId="0" fontId="0" fillId="22" borderId="10" xfId="0" applyFill="1" applyBorder="1"/>
    <xf numFmtId="0" fontId="0" fillId="22" borderId="9" xfId="0" applyFill="1" applyBorder="1"/>
    <xf numFmtId="0" fontId="1" fillId="0" borderId="2" xfId="0" applyFont="1" applyBorder="1"/>
    <xf numFmtId="0" fontId="1" fillId="0" borderId="4" xfId="0" applyFont="1" applyBorder="1"/>
    <xf numFmtId="0" fontId="0" fillId="3" borderId="14" xfId="0" applyFill="1" applyBorder="1"/>
    <xf numFmtId="0" fontId="0" fillId="3" borderId="6" xfId="0" applyFill="1" applyBorder="1"/>
    <xf numFmtId="0" fontId="0" fillId="3" borderId="10" xfId="0" applyFill="1" applyBorder="1"/>
    <xf numFmtId="0" fontId="0" fillId="3" borderId="9" xfId="0" applyFill="1" applyBorder="1"/>
    <xf numFmtId="0" fontId="1" fillId="19" borderId="2" xfId="0" applyFont="1" applyFill="1" applyBorder="1"/>
    <xf numFmtId="0" fontId="1" fillId="19" borderId="3" xfId="0" applyFont="1" applyFill="1" applyBorder="1"/>
    <xf numFmtId="0" fontId="1" fillId="19" borderId="4" xfId="0" applyFont="1" applyFill="1" applyBorder="1"/>
    <xf numFmtId="1" fontId="0" fillId="10" borderId="0" xfId="0" applyNumberFormat="1" applyFill="1"/>
    <xf numFmtId="0" fontId="1" fillId="15" borderId="1" xfId="0" applyFont="1" applyFill="1" applyBorder="1"/>
    <xf numFmtId="1" fontId="0" fillId="10" borderId="0" xfId="0" applyNumberFormat="1" applyFont="1" applyFill="1"/>
    <xf numFmtId="0" fontId="1" fillId="0" borderId="0" xfId="0" applyFont="1" applyAlignment="1">
      <alignment horizontal="center"/>
    </xf>
    <xf numFmtId="0" fontId="1" fillId="0" borderId="16" xfId="0" applyFont="1" applyFill="1" applyBorder="1"/>
    <xf numFmtId="164" fontId="1" fillId="0" borderId="0" xfId="0" applyNumberFormat="1" applyFont="1" applyBorder="1"/>
    <xf numFmtId="0" fontId="6" fillId="23" borderId="0" xfId="3"/>
    <xf numFmtId="1" fontId="0" fillId="5" borderId="0" xfId="0" applyNumberFormat="1" applyFont="1" applyFill="1"/>
    <xf numFmtId="1" fontId="0" fillId="4" borderId="0" xfId="0" applyNumberFormat="1" applyFont="1" applyFill="1"/>
    <xf numFmtId="0" fontId="1" fillId="4" borderId="9" xfId="0" applyFont="1" applyFill="1" applyBorder="1" applyAlignment="1">
      <alignment horizontal="center"/>
    </xf>
    <xf numFmtId="0" fontId="1" fillId="4" borderId="1" xfId="0" applyFont="1" applyFill="1" applyBorder="1" applyAlignment="1">
      <alignment horizontal="center"/>
    </xf>
    <xf numFmtId="0" fontId="1" fillId="2" borderId="8" xfId="0" applyFont="1" applyFill="1" applyBorder="1" applyAlignment="1">
      <alignment horizontal="center"/>
    </xf>
    <xf numFmtId="0" fontId="1" fillId="4" borderId="4" xfId="0" applyFont="1" applyFill="1" applyBorder="1" applyAlignment="1">
      <alignment horizontal="center"/>
    </xf>
    <xf numFmtId="164" fontId="0" fillId="0" borderId="0" xfId="0" applyNumberFormat="1"/>
    <xf numFmtId="0" fontId="0" fillId="24" borderId="0" xfId="0" applyFill="1" applyBorder="1"/>
    <xf numFmtId="0" fontId="1" fillId="0" borderId="14" xfId="0" applyFont="1" applyFill="1" applyBorder="1"/>
    <xf numFmtId="0" fontId="1" fillId="0" borderId="14" xfId="0" applyFont="1" applyBorder="1" applyAlignment="1">
      <alignment horizontal="center"/>
    </xf>
    <xf numFmtId="0" fontId="1" fillId="0" borderId="0" xfId="0" applyFont="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14" borderId="2" xfId="0" applyFill="1" applyBorder="1" applyAlignment="1">
      <alignment horizontal="center"/>
    </xf>
    <xf numFmtId="0" fontId="0" fillId="14" borderId="3" xfId="0" applyFill="1" applyBorder="1" applyAlignment="1">
      <alignment horizontal="center"/>
    </xf>
    <xf numFmtId="0" fontId="0" fillId="14" borderId="4" xfId="0" applyFill="1" applyBorder="1" applyAlignment="1">
      <alignment horizontal="center"/>
    </xf>
    <xf numFmtId="0" fontId="0" fillId="19" borderId="2" xfId="0" applyFill="1" applyBorder="1" applyAlignment="1">
      <alignment horizontal="center"/>
    </xf>
    <xf numFmtId="0" fontId="0" fillId="19" borderId="3" xfId="0" applyFill="1" applyBorder="1" applyAlignment="1">
      <alignment horizontal="center"/>
    </xf>
    <xf numFmtId="0" fontId="0" fillId="19" borderId="4" xfId="0" applyFill="1" applyBorder="1" applyAlignment="1">
      <alignment horizontal="center"/>
    </xf>
    <xf numFmtId="0" fontId="1" fillId="15" borderId="2" xfId="0" applyFont="1" applyFill="1" applyBorder="1" applyAlignment="1">
      <alignment horizontal="center"/>
    </xf>
    <xf numFmtId="0" fontId="1" fillId="15" borderId="3" xfId="0" applyFont="1" applyFill="1" applyBorder="1" applyAlignment="1">
      <alignment horizontal="center"/>
    </xf>
    <xf numFmtId="0" fontId="1" fillId="15" borderId="4" xfId="0" applyFont="1" applyFill="1" applyBorder="1" applyAlignment="1">
      <alignment horizontal="center"/>
    </xf>
    <xf numFmtId="0" fontId="1" fillId="0" borderId="0" xfId="0" applyFont="1" applyAlignment="1">
      <alignment horizont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9" borderId="10" xfId="0" applyFont="1" applyFill="1" applyBorder="1" applyAlignment="1">
      <alignment horizontal="center"/>
    </xf>
    <xf numFmtId="0" fontId="1" fillId="9" borderId="8" xfId="0" applyFont="1" applyFill="1" applyBorder="1" applyAlignment="1">
      <alignment horizontal="center"/>
    </xf>
    <xf numFmtId="0" fontId="1" fillId="9" borderId="9" xfId="0" applyFont="1" applyFill="1" applyBorder="1" applyAlignment="1">
      <alignment horizontal="center"/>
    </xf>
    <xf numFmtId="0" fontId="1" fillId="5" borderId="8" xfId="0" applyFont="1" applyFill="1" applyBorder="1" applyAlignment="1">
      <alignment horizontal="center"/>
    </xf>
    <xf numFmtId="0" fontId="1" fillId="10" borderId="10" xfId="0" applyFont="1" applyFill="1" applyBorder="1" applyAlignment="1">
      <alignment horizontal="center"/>
    </xf>
    <xf numFmtId="0" fontId="1" fillId="10" borderId="8" xfId="0" applyFont="1" applyFill="1" applyBorder="1" applyAlignment="1">
      <alignment horizontal="center"/>
    </xf>
    <xf numFmtId="0" fontId="1" fillId="4" borderId="10" xfId="0" applyFont="1" applyFill="1" applyBorder="1" applyAlignment="1">
      <alignment horizontal="center"/>
    </xf>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11" borderId="10" xfId="0" applyFont="1" applyFill="1" applyBorder="1" applyAlignment="1">
      <alignment horizontal="center"/>
    </xf>
    <xf numFmtId="0" fontId="1" fillId="11" borderId="9" xfId="0" applyFont="1" applyFill="1" applyBorder="1" applyAlignment="1">
      <alignment horizontal="center"/>
    </xf>
    <xf numFmtId="0" fontId="1" fillId="12" borderId="10" xfId="0" applyFont="1" applyFill="1" applyBorder="1" applyAlignment="1">
      <alignment horizontal="center"/>
    </xf>
    <xf numFmtId="0" fontId="1" fillId="12" borderId="8" xfId="0" applyFont="1" applyFill="1" applyBorder="1" applyAlignment="1">
      <alignment horizontal="center"/>
    </xf>
    <xf numFmtId="0" fontId="1" fillId="12" borderId="9" xfId="0" applyFont="1" applyFill="1" applyBorder="1" applyAlignment="1">
      <alignment horizontal="center"/>
    </xf>
    <xf numFmtId="0" fontId="1" fillId="4" borderId="1" xfId="0" applyFont="1" applyFill="1" applyBorder="1" applyAlignment="1">
      <alignment horizontal="center"/>
    </xf>
    <xf numFmtId="0" fontId="1" fillId="6"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18" borderId="2" xfId="0" applyFont="1" applyFill="1" applyBorder="1" applyAlignment="1">
      <alignment horizontal="center"/>
    </xf>
    <xf numFmtId="0" fontId="1" fillId="18" borderId="4"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5" borderId="12" xfId="0" applyFont="1" applyFill="1" applyBorder="1" applyAlignment="1">
      <alignment horizontal="center"/>
    </xf>
    <xf numFmtId="0" fontId="1" fillId="5" borderId="5" xfId="0" applyFont="1" applyFill="1" applyBorder="1" applyAlignment="1">
      <alignment horizontal="center"/>
    </xf>
    <xf numFmtId="0" fontId="1" fillId="3" borderId="12" xfId="0" applyFont="1" applyFill="1" applyBorder="1" applyAlignment="1">
      <alignment horizontal="center"/>
    </xf>
    <xf numFmtId="0" fontId="1" fillId="3" borderId="5" xfId="0" applyFont="1" applyFill="1" applyBorder="1" applyAlignment="1">
      <alignment horizontal="center"/>
    </xf>
    <xf numFmtId="0" fontId="1" fillId="22" borderId="2" xfId="0" applyFont="1" applyFill="1" applyBorder="1" applyAlignment="1">
      <alignment horizontal="center"/>
    </xf>
    <xf numFmtId="0" fontId="1" fillId="22" borderId="4" xfId="0" applyFont="1" applyFill="1" applyBorder="1" applyAlignment="1">
      <alignment horizontal="center"/>
    </xf>
    <xf numFmtId="0" fontId="1" fillId="3" borderId="0" xfId="0" applyFont="1" applyFill="1" applyBorder="1" applyAlignment="1">
      <alignment horizontal="center"/>
    </xf>
    <xf numFmtId="0" fontId="1" fillId="3" borderId="14" xfId="0" applyFont="1" applyFill="1" applyBorder="1" applyAlignment="1">
      <alignment horizontal="center"/>
    </xf>
    <xf numFmtId="0" fontId="1" fillId="3" borderId="6" xfId="0" applyFont="1" applyFill="1" applyBorder="1" applyAlignment="1">
      <alignment horizontal="center"/>
    </xf>
  </cellXfs>
  <cellStyles count="4">
    <cellStyle name="Bemærk!" xfId="1" builtinId="10"/>
    <cellStyle name="God" xfId="2" builtinId="26"/>
    <cellStyle name="Normal" xfId="0" builtinId="0"/>
    <cellStyle name="Ugyldig" xfId="3"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588818</xdr:colOff>
      <xdr:row>28</xdr:row>
      <xdr:rowOff>69273</xdr:rowOff>
    </xdr:from>
    <xdr:to>
      <xdr:col>4</xdr:col>
      <xdr:colOff>589038</xdr:colOff>
      <xdr:row>33</xdr:row>
      <xdr:rowOff>40388</xdr:rowOff>
    </xdr:to>
    <xdr:pic>
      <xdr:nvPicPr>
        <xdr:cNvPr id="3" name="Billede 2">
          <a:extLst>
            <a:ext uri="{FF2B5EF4-FFF2-40B4-BE49-F238E27FC236}">
              <a16:creationId xmlns:a16="http://schemas.microsoft.com/office/drawing/2014/main" id="{AA1C931F-43E9-46DA-9077-74D8A011B9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818" y="4234296"/>
          <a:ext cx="5827788" cy="70713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ecilie Skov Nielsen" id="{243AA4CE-A881-45C3-BBC3-E757B8E68588}" userId="S::cesn@seges.dk::f108c1e0-3177-4444-9d28-a2947295e7b9"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8" dT="2019-11-08T12:54:09.44" personId="{243AA4CE-A881-45C3-BBC3-E757B8E68588}" id="{5726FE0A-AB31-4F9B-B396-4830E4E8605B}">
    <text>Udlægget er placeret her i stedet for hos vårbyg for at kunne belaste den rigtige afgrøde</text>
  </threadedComment>
  <threadedComment ref="C26" dT="2019-11-08T12:54:09.44" personId="{243AA4CE-A881-45C3-BBC3-E757B8E68588}" id="{30E3009C-05C6-4F2B-8EC0-9BC3BA1F6295}">
    <text>Udlægget er placeret her i stedet for hos vårbyg for at kunne belaste den rigtige afgrøde</text>
  </threadedComment>
  <threadedComment ref="C34" dT="2019-11-08T12:54:09.44" personId="{243AA4CE-A881-45C3-BBC3-E757B8E68588}" id="{53D311CD-B83D-424D-B687-0EEA4A809002}">
    <text>Udlægget er placeret her i stedet for hos vårbyg for at kunne belaste den rigtige afgrøde</text>
  </threadedComment>
  <threadedComment ref="C42" dT="2019-11-08T12:54:09.44" personId="{243AA4CE-A881-45C3-BBC3-E757B8E68588}" id="{C437592E-BE4C-4DFC-8E4E-16F20F6C6B41}">
    <text>Udlægget er placeret her i stedet for hos vårbyg for at kunne belaste den rigtige afgrøde</text>
  </threadedComment>
  <threadedComment ref="C50" dT="2019-11-08T12:54:09.44" personId="{243AA4CE-A881-45C3-BBC3-E757B8E68588}" id="{CD68BBBB-D667-4230-B239-C6AE177C6FC1}">
    <text>Udlægget er placeret her i stedet for hos vårbyg for at kunne belaste den rigtige afgrøde</text>
  </threadedComment>
  <threadedComment ref="C58" dT="2019-11-08T12:54:09.44" personId="{243AA4CE-A881-45C3-BBC3-E757B8E68588}" id="{04EFCCC8-7FD5-40EE-8D02-9CE4256A48FB}">
    <text>Udlægget er placeret her i stedet for hos vårbyg for at kunne belaste den rigtige afgrøde</text>
  </threadedComment>
  <threadedComment ref="C66" dT="2019-11-08T12:54:09.44" personId="{243AA4CE-A881-45C3-BBC3-E757B8E68588}" id="{6B72AC94-6842-47D0-B7A5-4FE5B91C8442}">
    <text>Udlægget er placeret her i stedet for hos vårbyg for at kunne belaste den rigtige afgrøde</text>
  </threadedComment>
  <threadedComment ref="C74" dT="2019-11-08T12:54:09.44" personId="{243AA4CE-A881-45C3-BBC3-E757B8E68588}" id="{166FA1AF-FFCC-4521-B029-630C7A60755C}">
    <text>Udlægget er placeret her i stedet for hos vårbyg for at kunne belaste den rigtige afgrøde</text>
  </threadedComment>
  <threadedComment ref="C82" dT="2019-11-08T12:54:09.44" personId="{243AA4CE-A881-45C3-BBC3-E757B8E68588}" id="{D269527E-CD9F-47C8-9346-DA8974A846D3}">
    <text>Udlægget er placeret her i stedet for hos vårbyg for at kunne belaste den rigtige afgrøde</text>
  </threadedComment>
  <threadedComment ref="C90" dT="2019-11-08T12:54:09.44" personId="{243AA4CE-A881-45C3-BBC3-E757B8E68588}" id="{C41639EC-0798-4A4F-9BE4-8C60DD8E6300}">
    <text>Udlægget er placeret her i stedet for hos vårbyg for at kunne belaste den rigtige afgrøde</text>
  </threadedComment>
  <threadedComment ref="C98" dT="2019-11-08T12:54:09.44" personId="{243AA4CE-A881-45C3-BBC3-E757B8E68588}" id="{44101C20-2592-484E-8590-3ECB2EAA965B}">
    <text>Udlægget er placeret her i stedet for hos vårbyg for at kunne belaste den rigtige afgrøde</text>
  </threadedComment>
  <threadedComment ref="C106" dT="2019-11-08T12:54:09.44" personId="{243AA4CE-A881-45C3-BBC3-E757B8E68588}" id="{14D16D15-9312-4CE1-926A-8DE754CFCE8E}">
    <text>Udlægget er placeret her i stedet for hos vårbyg for at kunne belaste den rigtige afgrøde</text>
  </threadedComment>
  <threadedComment ref="C114" dT="2019-11-08T12:54:09.44" personId="{243AA4CE-A881-45C3-BBC3-E757B8E68588}" id="{FE5386A6-2690-45B2-B5E6-C1D713D240BC}">
    <text>Udlægget er placeret her i stedet for hos vårbyg for at kunne belaste den rigtige afgrøde</text>
  </threadedComment>
  <threadedComment ref="C122" dT="2019-11-08T12:54:09.44" personId="{243AA4CE-A881-45C3-BBC3-E757B8E68588}" id="{A4BAB59C-7472-4A2C-B8F5-0B141EC4582D}">
    <text>Udlægget er placeret her i stedet for hos vårbyg for at kunne belaste den rigtige afgrøde</text>
  </threadedComment>
  <threadedComment ref="C130" dT="2019-11-08T12:54:09.44" personId="{243AA4CE-A881-45C3-BBC3-E757B8E68588}" id="{4960A329-DE69-4F86-B390-478F53196BD1}">
    <text>Udlægget er placeret her i stedet for hos vårbyg for at kunne belaste den rigtige afgrøde</text>
  </threadedComment>
  <threadedComment ref="C138" dT="2019-11-08T12:54:09.44" personId="{243AA4CE-A881-45C3-BBC3-E757B8E68588}" id="{64934D90-617F-45CE-A6D5-6643643CBFFC}">
    <text>Udlægget er placeret her i stedet for hos vårbyg for at kunne belaste den rigtige afgrøde</text>
  </threadedComment>
  <threadedComment ref="C146" dT="2019-11-08T12:54:09.44" personId="{243AA4CE-A881-45C3-BBC3-E757B8E68588}" id="{E80FDB6A-781C-4D64-98EF-841DC15A4C84}">
    <text>Udlægget er placeret her i stedet for hos vårbyg for at kunne belaste den rigtige afgrøde</text>
  </threadedComment>
  <threadedComment ref="C154" dT="2019-11-08T12:54:09.44" personId="{243AA4CE-A881-45C3-BBC3-E757B8E68588}" id="{EED4E0D2-A785-4C39-A34B-ED4186273727}">
    <text>Udlægget er placeret her i stedet for hos vårbyg for at kunne belaste den rigtige afgrøde</text>
  </threadedComment>
  <threadedComment ref="C162" dT="2019-11-08T12:54:09.44" personId="{243AA4CE-A881-45C3-BBC3-E757B8E68588}" id="{69518AC7-F1FB-48AA-A31A-F3EE980572BC}">
    <text>Udlægget er placeret her i stedet for hos vårbyg for at kunne belaste den rigtige afgrøde</text>
  </threadedComment>
  <threadedComment ref="C170" dT="2019-11-08T12:54:09.44" personId="{243AA4CE-A881-45C3-BBC3-E757B8E68588}" id="{0C234BB8-5BBC-4C5D-A991-928DAC5A7133}">
    <text>Udlægget er placeret her i stedet for hos vårbyg for at kunne belaste den rigtige afgrøde</text>
  </threadedComment>
  <threadedComment ref="C178" dT="2019-11-08T12:54:09.44" personId="{243AA4CE-A881-45C3-BBC3-E757B8E68588}" id="{F254686C-2B84-41F1-A2A4-4D7FB02C4D49}">
    <text>Udlægget er placeret her i stedet for hos vårbyg for at kunne belaste den rigtige afgrøde</text>
  </threadedComment>
  <threadedComment ref="C186" dT="2019-11-08T12:54:09.44" personId="{243AA4CE-A881-45C3-BBC3-E757B8E68588}" id="{5959BFB5-5BFF-48F0-91A5-511F42D56B68}">
    <text>Udlægget er placeret her i stedet for hos vårbyg for at kunne belaste den rigtige afgrøde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4242C-6DE3-4D8B-BC43-40EA1618D290}">
  <dimension ref="B2:P44"/>
  <sheetViews>
    <sheetView workbookViewId="0">
      <selection activeCell="T25" sqref="T25"/>
    </sheetView>
  </sheetViews>
  <sheetFormatPr defaultRowHeight="12" x14ac:dyDescent="0.2"/>
  <sheetData>
    <row r="2" spans="2:16" x14ac:dyDescent="0.2">
      <c r="B2" s="158" t="s">
        <v>149</v>
      </c>
      <c r="C2" s="159"/>
      <c r="D2" s="159"/>
      <c r="E2" s="159"/>
      <c r="F2" s="159"/>
      <c r="G2" s="159"/>
      <c r="H2" s="159"/>
      <c r="I2" s="159"/>
      <c r="J2" s="159"/>
      <c r="K2" s="159"/>
      <c r="L2" s="159"/>
      <c r="M2" s="159"/>
      <c r="N2" s="159"/>
      <c r="O2" s="159"/>
      <c r="P2" s="159"/>
    </row>
    <row r="3" spans="2:16" x14ac:dyDescent="0.2">
      <c r="B3" s="159"/>
      <c r="C3" s="159"/>
      <c r="D3" s="159"/>
      <c r="E3" s="159"/>
      <c r="F3" s="159"/>
      <c r="G3" s="159"/>
      <c r="H3" s="159"/>
      <c r="I3" s="159"/>
      <c r="J3" s="159"/>
      <c r="K3" s="159"/>
      <c r="L3" s="159"/>
      <c r="M3" s="159"/>
      <c r="N3" s="159"/>
      <c r="O3" s="159"/>
      <c r="P3" s="159"/>
    </row>
    <row r="4" spans="2:16" x14ac:dyDescent="0.2">
      <c r="B4" s="159"/>
      <c r="C4" s="159"/>
      <c r="D4" s="159"/>
      <c r="E4" s="159"/>
      <c r="F4" s="159"/>
      <c r="G4" s="159"/>
      <c r="H4" s="159"/>
      <c r="I4" s="159"/>
      <c r="J4" s="159"/>
      <c r="K4" s="159"/>
      <c r="L4" s="159"/>
      <c r="M4" s="159"/>
      <c r="N4" s="159"/>
      <c r="O4" s="159"/>
      <c r="P4" s="159"/>
    </row>
    <row r="5" spans="2:16" x14ac:dyDescent="0.2">
      <c r="B5" s="159"/>
      <c r="C5" s="159"/>
      <c r="D5" s="159"/>
      <c r="E5" s="159"/>
      <c r="F5" s="159"/>
      <c r="G5" s="159"/>
      <c r="H5" s="159"/>
      <c r="I5" s="159"/>
      <c r="J5" s="159"/>
      <c r="K5" s="159"/>
      <c r="L5" s="159"/>
      <c r="M5" s="159"/>
      <c r="N5" s="159"/>
      <c r="O5" s="159"/>
      <c r="P5" s="159"/>
    </row>
    <row r="6" spans="2:16" x14ac:dyDescent="0.2">
      <c r="B6" s="159"/>
      <c r="C6" s="159"/>
      <c r="D6" s="159"/>
      <c r="E6" s="159"/>
      <c r="F6" s="159"/>
      <c r="G6" s="159"/>
      <c r="H6" s="159"/>
      <c r="I6" s="159"/>
      <c r="J6" s="159"/>
      <c r="K6" s="159"/>
      <c r="L6" s="159"/>
      <c r="M6" s="159"/>
      <c r="N6" s="159"/>
      <c r="O6" s="159"/>
      <c r="P6" s="159"/>
    </row>
    <row r="7" spans="2:16" x14ac:dyDescent="0.2">
      <c r="B7" s="159"/>
      <c r="C7" s="159"/>
      <c r="D7" s="159"/>
      <c r="E7" s="159"/>
      <c r="F7" s="159"/>
      <c r="G7" s="159"/>
      <c r="H7" s="159"/>
      <c r="I7" s="159"/>
      <c r="J7" s="159"/>
      <c r="K7" s="159"/>
      <c r="L7" s="159"/>
      <c r="M7" s="159"/>
      <c r="N7" s="159"/>
      <c r="O7" s="159"/>
      <c r="P7" s="159"/>
    </row>
    <row r="8" spans="2:16" x14ac:dyDescent="0.2">
      <c r="B8" s="159"/>
      <c r="C8" s="159"/>
      <c r="D8" s="159"/>
      <c r="E8" s="159"/>
      <c r="F8" s="159"/>
      <c r="G8" s="159"/>
      <c r="H8" s="159"/>
      <c r="I8" s="159"/>
      <c r="J8" s="159"/>
      <c r="K8" s="159"/>
      <c r="L8" s="159"/>
      <c r="M8" s="159"/>
      <c r="N8" s="159"/>
      <c r="O8" s="159"/>
      <c r="P8" s="159"/>
    </row>
    <row r="9" spans="2:16" x14ac:dyDescent="0.2">
      <c r="B9" s="159"/>
      <c r="C9" s="159"/>
      <c r="D9" s="159"/>
      <c r="E9" s="159"/>
      <c r="F9" s="159"/>
      <c r="G9" s="159"/>
      <c r="H9" s="159"/>
      <c r="I9" s="159"/>
      <c r="J9" s="159"/>
      <c r="K9" s="159"/>
      <c r="L9" s="159"/>
      <c r="M9" s="159"/>
      <c r="N9" s="159"/>
      <c r="O9" s="159"/>
      <c r="P9" s="159"/>
    </row>
    <row r="10" spans="2:16" x14ac:dyDescent="0.2">
      <c r="B10" s="159"/>
      <c r="C10" s="159"/>
      <c r="D10" s="159"/>
      <c r="E10" s="159"/>
      <c r="F10" s="159"/>
      <c r="G10" s="159"/>
      <c r="H10" s="159"/>
      <c r="I10" s="159"/>
      <c r="J10" s="159"/>
      <c r="K10" s="159"/>
      <c r="L10" s="159"/>
      <c r="M10" s="159"/>
      <c r="N10" s="159"/>
      <c r="O10" s="159"/>
      <c r="P10" s="159"/>
    </row>
    <row r="11" spans="2:16" x14ac:dyDescent="0.2">
      <c r="B11" s="159"/>
      <c r="C11" s="159"/>
      <c r="D11" s="159"/>
      <c r="E11" s="159"/>
      <c r="F11" s="159"/>
      <c r="G11" s="159"/>
      <c r="H11" s="159"/>
      <c r="I11" s="159"/>
      <c r="J11" s="159"/>
      <c r="K11" s="159"/>
      <c r="L11" s="159"/>
      <c r="M11" s="159"/>
      <c r="N11" s="159"/>
      <c r="O11" s="159"/>
      <c r="P11" s="159"/>
    </row>
    <row r="12" spans="2:16" x14ac:dyDescent="0.2">
      <c r="B12" s="159"/>
      <c r="C12" s="159"/>
      <c r="D12" s="159"/>
      <c r="E12" s="159"/>
      <c r="F12" s="159"/>
      <c r="G12" s="159"/>
      <c r="H12" s="159"/>
      <c r="I12" s="159"/>
      <c r="J12" s="159"/>
      <c r="K12" s="159"/>
      <c r="L12" s="159"/>
      <c r="M12" s="159"/>
      <c r="N12" s="159"/>
      <c r="O12" s="159"/>
      <c r="P12" s="159"/>
    </row>
    <row r="13" spans="2:16" x14ac:dyDescent="0.2">
      <c r="B13" s="159"/>
      <c r="C13" s="159"/>
      <c r="D13" s="159"/>
      <c r="E13" s="159"/>
      <c r="F13" s="159"/>
      <c r="G13" s="159"/>
      <c r="H13" s="159"/>
      <c r="I13" s="159"/>
      <c r="J13" s="159"/>
      <c r="K13" s="159"/>
      <c r="L13" s="159"/>
      <c r="M13" s="159"/>
      <c r="N13" s="159"/>
      <c r="O13" s="159"/>
      <c r="P13" s="159"/>
    </row>
    <row r="14" spans="2:16" x14ac:dyDescent="0.2">
      <c r="B14" s="159"/>
      <c r="C14" s="159"/>
      <c r="D14" s="159"/>
      <c r="E14" s="159"/>
      <c r="F14" s="159"/>
      <c r="G14" s="159"/>
      <c r="H14" s="159"/>
      <c r="I14" s="159"/>
      <c r="J14" s="159"/>
      <c r="K14" s="159"/>
      <c r="L14" s="159"/>
      <c r="M14" s="159"/>
      <c r="N14" s="159"/>
      <c r="O14" s="159"/>
      <c r="P14" s="159"/>
    </row>
    <row r="15" spans="2:16" x14ac:dyDescent="0.2">
      <c r="B15" s="159"/>
      <c r="C15" s="159"/>
      <c r="D15" s="159"/>
      <c r="E15" s="159"/>
      <c r="F15" s="159"/>
      <c r="G15" s="159"/>
      <c r="H15" s="159"/>
      <c r="I15" s="159"/>
      <c r="J15" s="159"/>
      <c r="K15" s="159"/>
      <c r="L15" s="159"/>
      <c r="M15" s="159"/>
      <c r="N15" s="159"/>
      <c r="O15" s="159"/>
      <c r="P15" s="159"/>
    </row>
    <row r="16" spans="2:16" x14ac:dyDescent="0.2">
      <c r="B16" s="159"/>
      <c r="C16" s="159"/>
      <c r="D16" s="159"/>
      <c r="E16" s="159"/>
      <c r="F16" s="159"/>
      <c r="G16" s="159"/>
      <c r="H16" s="159"/>
      <c r="I16" s="159"/>
      <c r="J16" s="159"/>
      <c r="K16" s="159"/>
      <c r="L16" s="159"/>
      <c r="M16" s="159"/>
      <c r="N16" s="159"/>
      <c r="O16" s="159"/>
      <c r="P16" s="159"/>
    </row>
    <row r="17" spans="2:16" x14ac:dyDescent="0.2">
      <c r="B17" s="159"/>
      <c r="C17" s="159"/>
      <c r="D17" s="159"/>
      <c r="E17" s="159"/>
      <c r="F17" s="159"/>
      <c r="G17" s="159"/>
      <c r="H17" s="159"/>
      <c r="I17" s="159"/>
      <c r="J17" s="159"/>
      <c r="K17" s="159"/>
      <c r="L17" s="159"/>
      <c r="M17" s="159"/>
      <c r="N17" s="159"/>
      <c r="O17" s="159"/>
      <c r="P17" s="159"/>
    </row>
    <row r="18" spans="2:16" x14ac:dyDescent="0.2">
      <c r="B18" s="159"/>
      <c r="C18" s="159"/>
      <c r="D18" s="159"/>
      <c r="E18" s="159"/>
      <c r="F18" s="159"/>
      <c r="G18" s="159"/>
      <c r="H18" s="159"/>
      <c r="I18" s="159"/>
      <c r="J18" s="159"/>
      <c r="K18" s="159"/>
      <c r="L18" s="159"/>
      <c r="M18" s="159"/>
      <c r="N18" s="159"/>
      <c r="O18" s="159"/>
      <c r="P18" s="159"/>
    </row>
    <row r="19" spans="2:16" x14ac:dyDescent="0.2">
      <c r="B19" s="159"/>
      <c r="C19" s="159"/>
      <c r="D19" s="159"/>
      <c r="E19" s="159"/>
      <c r="F19" s="159"/>
      <c r="G19" s="159"/>
      <c r="H19" s="159"/>
      <c r="I19" s="159"/>
      <c r="J19" s="159"/>
      <c r="K19" s="159"/>
      <c r="L19" s="159"/>
      <c r="M19" s="159"/>
      <c r="N19" s="159"/>
      <c r="O19" s="159"/>
      <c r="P19" s="159"/>
    </row>
    <row r="20" spans="2:16" x14ac:dyDescent="0.2">
      <c r="B20" s="159"/>
      <c r="C20" s="159"/>
      <c r="D20" s="159"/>
      <c r="E20" s="159"/>
      <c r="F20" s="159"/>
      <c r="G20" s="159"/>
      <c r="H20" s="159"/>
      <c r="I20" s="159"/>
      <c r="J20" s="159"/>
      <c r="K20" s="159"/>
      <c r="L20" s="159"/>
      <c r="M20" s="159"/>
      <c r="N20" s="159"/>
      <c r="O20" s="159"/>
      <c r="P20" s="159"/>
    </row>
    <row r="21" spans="2:16" x14ac:dyDescent="0.2">
      <c r="B21" s="159"/>
      <c r="C21" s="159"/>
      <c r="D21" s="159"/>
      <c r="E21" s="159"/>
      <c r="F21" s="159"/>
      <c r="G21" s="159"/>
      <c r="H21" s="159"/>
      <c r="I21" s="159"/>
      <c r="J21" s="159"/>
      <c r="K21" s="159"/>
      <c r="L21" s="159"/>
      <c r="M21" s="159"/>
      <c r="N21" s="159"/>
      <c r="O21" s="159"/>
      <c r="P21" s="159"/>
    </row>
    <row r="22" spans="2:16" x14ac:dyDescent="0.2">
      <c r="B22" s="159"/>
      <c r="C22" s="159"/>
      <c r="D22" s="159"/>
      <c r="E22" s="159"/>
      <c r="F22" s="159"/>
      <c r="G22" s="159"/>
      <c r="H22" s="159"/>
      <c r="I22" s="159"/>
      <c r="J22" s="159"/>
      <c r="K22" s="159"/>
      <c r="L22" s="159"/>
      <c r="M22" s="159"/>
      <c r="N22" s="159"/>
      <c r="O22" s="159"/>
      <c r="P22" s="159"/>
    </row>
    <row r="23" spans="2:16" x14ac:dyDescent="0.2">
      <c r="B23" s="159"/>
      <c r="C23" s="159"/>
      <c r="D23" s="159"/>
      <c r="E23" s="159"/>
      <c r="F23" s="159"/>
      <c r="G23" s="159"/>
      <c r="H23" s="159"/>
      <c r="I23" s="159"/>
      <c r="J23" s="159"/>
      <c r="K23" s="159"/>
      <c r="L23" s="159"/>
      <c r="M23" s="159"/>
      <c r="N23" s="159"/>
      <c r="O23" s="159"/>
      <c r="P23" s="159"/>
    </row>
    <row r="24" spans="2:16" x14ac:dyDescent="0.2">
      <c r="B24" s="159"/>
      <c r="C24" s="159"/>
      <c r="D24" s="159"/>
      <c r="E24" s="159"/>
      <c r="F24" s="159"/>
      <c r="G24" s="159"/>
      <c r="H24" s="159"/>
      <c r="I24" s="159"/>
      <c r="J24" s="159"/>
      <c r="K24" s="159"/>
      <c r="L24" s="159"/>
      <c r="M24" s="159"/>
      <c r="N24" s="159"/>
      <c r="O24" s="159"/>
      <c r="P24" s="159"/>
    </row>
    <row r="25" spans="2:16" x14ac:dyDescent="0.2">
      <c r="B25" s="159"/>
      <c r="C25" s="159"/>
      <c r="D25" s="159"/>
      <c r="E25" s="159"/>
      <c r="F25" s="159"/>
      <c r="G25" s="159"/>
      <c r="H25" s="159"/>
      <c r="I25" s="159"/>
      <c r="J25" s="159"/>
      <c r="K25" s="159"/>
      <c r="L25" s="159"/>
      <c r="M25" s="159"/>
      <c r="N25" s="159"/>
      <c r="O25" s="159"/>
      <c r="P25" s="159"/>
    </row>
    <row r="26" spans="2:16" x14ac:dyDescent="0.2">
      <c r="B26" s="159"/>
      <c r="C26" s="159"/>
      <c r="D26" s="159"/>
      <c r="E26" s="159"/>
      <c r="F26" s="159"/>
      <c r="G26" s="159"/>
      <c r="H26" s="159"/>
      <c r="I26" s="159"/>
      <c r="J26" s="159"/>
      <c r="K26" s="159"/>
      <c r="L26" s="159"/>
      <c r="M26" s="159"/>
      <c r="N26" s="159"/>
      <c r="O26" s="159"/>
      <c r="P26" s="159"/>
    </row>
    <row r="27" spans="2:16" x14ac:dyDescent="0.2">
      <c r="B27" s="159"/>
      <c r="C27" s="159"/>
      <c r="D27" s="159"/>
      <c r="E27" s="159"/>
      <c r="F27" s="159"/>
      <c r="G27" s="159"/>
      <c r="H27" s="159"/>
      <c r="I27" s="159"/>
      <c r="J27" s="159"/>
      <c r="K27" s="159"/>
      <c r="L27" s="159"/>
      <c r="M27" s="159"/>
      <c r="N27" s="159"/>
      <c r="O27" s="159"/>
      <c r="P27" s="159"/>
    </row>
    <row r="28" spans="2:16" x14ac:dyDescent="0.2">
      <c r="B28" s="159"/>
      <c r="C28" s="159"/>
      <c r="D28" s="159"/>
      <c r="E28" s="159"/>
      <c r="F28" s="159"/>
      <c r="G28" s="159"/>
      <c r="H28" s="159"/>
      <c r="I28" s="159"/>
      <c r="J28" s="159"/>
      <c r="K28" s="159"/>
      <c r="L28" s="159"/>
      <c r="M28" s="159"/>
      <c r="N28" s="159"/>
      <c r="O28" s="159"/>
      <c r="P28" s="159"/>
    </row>
    <row r="29" spans="2:16" x14ac:dyDescent="0.2">
      <c r="B29" s="159"/>
      <c r="C29" s="159"/>
      <c r="D29" s="159"/>
      <c r="E29" s="159"/>
      <c r="F29" s="159"/>
      <c r="G29" s="159"/>
      <c r="H29" s="159"/>
      <c r="I29" s="159"/>
      <c r="J29" s="159"/>
      <c r="K29" s="159"/>
      <c r="L29" s="159"/>
      <c r="M29" s="159"/>
      <c r="N29" s="159"/>
      <c r="O29" s="159"/>
      <c r="P29" s="159"/>
    </row>
    <row r="30" spans="2:16" x14ac:dyDescent="0.2">
      <c r="B30" s="159"/>
      <c r="C30" s="159"/>
      <c r="D30" s="159"/>
      <c r="E30" s="159"/>
      <c r="F30" s="159"/>
      <c r="G30" s="159"/>
      <c r="H30" s="159"/>
      <c r="I30" s="159"/>
      <c r="J30" s="159"/>
      <c r="K30" s="159"/>
      <c r="L30" s="159"/>
      <c r="M30" s="159"/>
      <c r="N30" s="159"/>
      <c r="O30" s="159"/>
      <c r="P30" s="159"/>
    </row>
    <row r="31" spans="2:16" x14ac:dyDescent="0.2">
      <c r="B31" s="159"/>
      <c r="C31" s="159"/>
      <c r="D31" s="159"/>
      <c r="E31" s="159"/>
      <c r="F31" s="159"/>
      <c r="G31" s="159"/>
      <c r="H31" s="159"/>
      <c r="I31" s="159"/>
      <c r="J31" s="159"/>
      <c r="K31" s="159"/>
      <c r="L31" s="159"/>
      <c r="M31" s="159"/>
      <c r="N31" s="159"/>
      <c r="O31" s="159"/>
      <c r="P31" s="159"/>
    </row>
    <row r="32" spans="2:16" x14ac:dyDescent="0.2">
      <c r="B32" s="159"/>
      <c r="C32" s="159"/>
      <c r="D32" s="159"/>
      <c r="E32" s="159"/>
      <c r="F32" s="159"/>
      <c r="G32" s="159"/>
      <c r="H32" s="159"/>
      <c r="I32" s="159"/>
      <c r="J32" s="159"/>
      <c r="K32" s="159"/>
      <c r="L32" s="159"/>
      <c r="M32" s="159"/>
      <c r="N32" s="159"/>
      <c r="O32" s="159"/>
      <c r="P32" s="159"/>
    </row>
    <row r="33" spans="2:16" x14ac:dyDescent="0.2">
      <c r="B33" s="159"/>
      <c r="C33" s="159"/>
      <c r="D33" s="159"/>
      <c r="E33" s="159"/>
      <c r="F33" s="159"/>
      <c r="G33" s="159"/>
      <c r="H33" s="159"/>
      <c r="I33" s="159"/>
      <c r="J33" s="159"/>
      <c r="K33" s="159"/>
      <c r="L33" s="159"/>
      <c r="M33" s="159"/>
      <c r="N33" s="159"/>
      <c r="O33" s="159"/>
      <c r="P33" s="159"/>
    </row>
    <row r="34" spans="2:16" x14ac:dyDescent="0.2">
      <c r="B34" s="159"/>
      <c r="C34" s="159"/>
      <c r="D34" s="159"/>
      <c r="E34" s="159"/>
      <c r="F34" s="159"/>
      <c r="G34" s="159"/>
      <c r="H34" s="159"/>
      <c r="I34" s="159"/>
      <c r="J34" s="159"/>
      <c r="K34" s="159"/>
      <c r="L34" s="159"/>
      <c r="M34" s="159"/>
      <c r="N34" s="159"/>
      <c r="O34" s="159"/>
      <c r="P34" s="159"/>
    </row>
    <row r="35" spans="2:16" x14ac:dyDescent="0.2">
      <c r="B35" s="159"/>
      <c r="C35" s="159"/>
      <c r="D35" s="159"/>
      <c r="E35" s="159"/>
      <c r="F35" s="159"/>
      <c r="G35" s="159"/>
      <c r="H35" s="159"/>
      <c r="I35" s="159"/>
      <c r="J35" s="159"/>
      <c r="K35" s="159"/>
      <c r="L35" s="159"/>
      <c r="M35" s="159"/>
      <c r="N35" s="159"/>
      <c r="O35" s="159"/>
      <c r="P35" s="159"/>
    </row>
    <row r="36" spans="2:16" x14ac:dyDescent="0.2">
      <c r="B36" s="159"/>
      <c r="C36" s="159"/>
      <c r="D36" s="159"/>
      <c r="E36" s="159"/>
      <c r="F36" s="159"/>
      <c r="G36" s="159"/>
      <c r="H36" s="159"/>
      <c r="I36" s="159"/>
      <c r="J36" s="159"/>
      <c r="K36" s="159"/>
      <c r="L36" s="159"/>
      <c r="M36" s="159"/>
      <c r="N36" s="159"/>
      <c r="O36" s="159"/>
      <c r="P36" s="159"/>
    </row>
    <row r="37" spans="2:16" x14ac:dyDescent="0.2">
      <c r="B37" s="159"/>
      <c r="C37" s="159"/>
      <c r="D37" s="159"/>
      <c r="E37" s="159"/>
      <c r="F37" s="159"/>
      <c r="G37" s="159"/>
      <c r="H37" s="159"/>
      <c r="I37" s="159"/>
      <c r="J37" s="159"/>
      <c r="K37" s="159"/>
      <c r="L37" s="159"/>
      <c r="M37" s="159"/>
      <c r="N37" s="159"/>
      <c r="O37" s="159"/>
      <c r="P37" s="159"/>
    </row>
    <row r="38" spans="2:16" x14ac:dyDescent="0.2">
      <c r="B38" s="159"/>
      <c r="C38" s="159"/>
      <c r="D38" s="159"/>
      <c r="E38" s="159"/>
      <c r="F38" s="159"/>
      <c r="G38" s="159"/>
      <c r="H38" s="159"/>
      <c r="I38" s="159"/>
      <c r="J38" s="159"/>
      <c r="K38" s="159"/>
      <c r="L38" s="159"/>
      <c r="M38" s="159"/>
      <c r="N38" s="159"/>
      <c r="O38" s="159"/>
      <c r="P38" s="159"/>
    </row>
    <row r="39" spans="2:16" x14ac:dyDescent="0.2">
      <c r="B39" s="159"/>
      <c r="C39" s="159"/>
      <c r="D39" s="159"/>
      <c r="E39" s="159"/>
      <c r="F39" s="159"/>
      <c r="G39" s="159"/>
      <c r="H39" s="159"/>
      <c r="I39" s="159"/>
      <c r="J39" s="159"/>
      <c r="K39" s="159"/>
      <c r="L39" s="159"/>
      <c r="M39" s="159"/>
      <c r="N39" s="159"/>
      <c r="O39" s="159"/>
      <c r="P39" s="159"/>
    </row>
    <row r="40" spans="2:16" x14ac:dyDescent="0.2">
      <c r="B40" s="159"/>
      <c r="C40" s="159"/>
      <c r="D40" s="159"/>
      <c r="E40" s="159"/>
      <c r="F40" s="159"/>
      <c r="G40" s="159"/>
      <c r="H40" s="159"/>
      <c r="I40" s="159"/>
      <c r="J40" s="159"/>
      <c r="K40" s="159"/>
      <c r="L40" s="159"/>
      <c r="M40" s="159"/>
      <c r="N40" s="159"/>
      <c r="O40" s="159"/>
      <c r="P40" s="159"/>
    </row>
    <row r="41" spans="2:16" x14ac:dyDescent="0.2">
      <c r="B41" s="159"/>
      <c r="C41" s="159"/>
      <c r="D41" s="159"/>
      <c r="E41" s="159"/>
      <c r="F41" s="159"/>
      <c r="G41" s="159"/>
      <c r="H41" s="159"/>
      <c r="I41" s="159"/>
      <c r="J41" s="159"/>
      <c r="K41" s="159"/>
      <c r="L41" s="159"/>
      <c r="M41" s="159"/>
      <c r="N41" s="159"/>
      <c r="O41" s="159"/>
      <c r="P41" s="159"/>
    </row>
    <row r="42" spans="2:16" x14ac:dyDescent="0.2">
      <c r="B42" s="159"/>
      <c r="C42" s="159"/>
      <c r="D42" s="159"/>
      <c r="E42" s="159"/>
      <c r="F42" s="159"/>
      <c r="G42" s="159"/>
      <c r="H42" s="159"/>
      <c r="I42" s="159"/>
      <c r="J42" s="159"/>
      <c r="K42" s="159"/>
      <c r="L42" s="159"/>
      <c r="M42" s="159"/>
      <c r="N42" s="159"/>
      <c r="O42" s="159"/>
      <c r="P42" s="159"/>
    </row>
    <row r="43" spans="2:16" x14ac:dyDescent="0.2">
      <c r="B43" s="159"/>
      <c r="C43" s="159"/>
      <c r="D43" s="159"/>
      <c r="E43" s="159"/>
      <c r="F43" s="159"/>
      <c r="G43" s="159"/>
      <c r="H43" s="159"/>
      <c r="I43" s="159"/>
      <c r="J43" s="159"/>
      <c r="K43" s="159"/>
      <c r="L43" s="159"/>
      <c r="M43" s="159"/>
      <c r="N43" s="159"/>
      <c r="O43" s="159"/>
      <c r="P43" s="159"/>
    </row>
    <row r="44" spans="2:16" x14ac:dyDescent="0.2">
      <c r="B44" s="159"/>
      <c r="C44" s="159"/>
      <c r="D44" s="159"/>
      <c r="E44" s="159"/>
      <c r="F44" s="159"/>
      <c r="G44" s="159"/>
      <c r="H44" s="159"/>
      <c r="I44" s="159"/>
      <c r="J44" s="159"/>
      <c r="K44" s="159"/>
      <c r="L44" s="159"/>
      <c r="M44" s="159"/>
      <c r="N44" s="159"/>
      <c r="O44" s="159"/>
      <c r="P44" s="159"/>
    </row>
  </sheetData>
  <mergeCells count="1">
    <mergeCell ref="B2:P4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94632-04ED-4D0B-91BE-36818B0B0A8F}">
  <dimension ref="B3:V15"/>
  <sheetViews>
    <sheetView topLeftCell="B1" workbookViewId="0">
      <selection activeCell="R5" sqref="R5"/>
    </sheetView>
  </sheetViews>
  <sheetFormatPr defaultRowHeight="12" x14ac:dyDescent="0.2"/>
  <cols>
    <col min="2" max="2" width="12.42578125" bestFit="1" customWidth="1"/>
    <col min="4" max="4" width="13.42578125" bestFit="1" customWidth="1"/>
    <col min="6" max="6" width="11.7109375" bestFit="1" customWidth="1"/>
    <col min="8" max="8" width="23" bestFit="1" customWidth="1"/>
    <col min="10" max="10" width="36.140625" bestFit="1" customWidth="1"/>
    <col min="16" max="16" width="19.140625" bestFit="1" customWidth="1"/>
    <col min="18" max="18" width="35.5703125" bestFit="1" customWidth="1"/>
    <col min="20" max="20" width="19.5703125" bestFit="1" customWidth="1"/>
  </cols>
  <sheetData>
    <row r="3" spans="2:22" x14ac:dyDescent="0.2">
      <c r="B3" s="2" t="s">
        <v>2</v>
      </c>
      <c r="C3" s="2"/>
      <c r="D3" s="2" t="s">
        <v>1</v>
      </c>
      <c r="E3" s="2"/>
      <c r="F3" s="2" t="s">
        <v>4</v>
      </c>
      <c r="G3" s="2"/>
      <c r="H3" s="2" t="s">
        <v>8</v>
      </c>
      <c r="I3" s="2"/>
      <c r="J3" s="2" t="s">
        <v>47</v>
      </c>
      <c r="L3" s="2" t="s">
        <v>45</v>
      </c>
      <c r="N3" s="2" t="s">
        <v>102</v>
      </c>
      <c r="P3" s="2" t="s">
        <v>135</v>
      </c>
      <c r="R3" s="88" t="s">
        <v>201</v>
      </c>
      <c r="T3" s="2" t="s">
        <v>217</v>
      </c>
      <c r="V3" s="2" t="s">
        <v>269</v>
      </c>
    </row>
    <row r="4" spans="2:22" x14ac:dyDescent="0.2">
      <c r="B4">
        <v>1</v>
      </c>
      <c r="D4">
        <v>298</v>
      </c>
      <c r="F4" t="s">
        <v>5</v>
      </c>
      <c r="H4" t="s">
        <v>24</v>
      </c>
      <c r="J4">
        <v>0.23300000000000001</v>
      </c>
      <c r="L4" t="s">
        <v>99</v>
      </c>
      <c r="N4" t="s">
        <v>103</v>
      </c>
      <c r="P4" t="s">
        <v>136</v>
      </c>
      <c r="R4">
        <v>2.96</v>
      </c>
      <c r="T4" t="s">
        <v>203</v>
      </c>
      <c r="V4">
        <v>3.36</v>
      </c>
    </row>
    <row r="5" spans="2:22" x14ac:dyDescent="0.2">
      <c r="B5">
        <v>0.5</v>
      </c>
      <c r="D5">
        <v>265</v>
      </c>
      <c r="F5" t="s">
        <v>6</v>
      </c>
      <c r="H5" t="s">
        <v>11</v>
      </c>
      <c r="J5">
        <v>0.20599999999999999</v>
      </c>
      <c r="L5" t="s">
        <v>100</v>
      </c>
      <c r="N5" t="s">
        <v>166</v>
      </c>
      <c r="P5" t="s">
        <v>104</v>
      </c>
      <c r="R5">
        <v>3.19</v>
      </c>
      <c r="T5" t="str">
        <f>'Data_efterafgrøder og udlæg'!A4</f>
        <v>Græs_efterafgrøde</v>
      </c>
      <c r="V5">
        <v>2.82</v>
      </c>
    </row>
    <row r="6" spans="2:22" ht="11.45" x14ac:dyDescent="0.2">
      <c r="H6" t="s">
        <v>12</v>
      </c>
      <c r="J6" s="110">
        <v>0.56100000000000005</v>
      </c>
      <c r="L6" t="s">
        <v>6</v>
      </c>
      <c r="R6">
        <v>6.6</v>
      </c>
      <c r="T6" s="99" t="str">
        <f>'Data_efterafgrøder og udlæg'!A5</f>
        <v>Kløvergræsudlæg_slet</v>
      </c>
    </row>
    <row r="7" spans="2:22" x14ac:dyDescent="0.2">
      <c r="H7" t="s">
        <v>13</v>
      </c>
      <c r="T7" s="99"/>
    </row>
    <row r="8" spans="2:22" x14ac:dyDescent="0.2">
      <c r="H8" t="s">
        <v>14</v>
      </c>
    </row>
    <row r="9" spans="2:22" x14ac:dyDescent="0.2">
      <c r="H9" t="s">
        <v>15</v>
      </c>
    </row>
    <row r="10" spans="2:22" x14ac:dyDescent="0.2">
      <c r="H10" t="s">
        <v>16</v>
      </c>
    </row>
    <row r="11" spans="2:22" x14ac:dyDescent="0.2">
      <c r="H11" t="s">
        <v>17</v>
      </c>
    </row>
    <row r="12" spans="2:22" x14ac:dyDescent="0.2">
      <c r="H12" t="s">
        <v>18</v>
      </c>
    </row>
    <row r="13" spans="2:22" x14ac:dyDescent="0.2">
      <c r="H13" t="s">
        <v>25</v>
      </c>
    </row>
    <row r="14" spans="2:22" x14ac:dyDescent="0.2">
      <c r="H14" t="s">
        <v>26</v>
      </c>
    </row>
    <row r="15" spans="2:22" x14ac:dyDescent="0.2">
      <c r="H15" t="s">
        <v>19</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08DF9-2C01-424B-8A21-F68C2DF37147}">
  <dimension ref="B1:D16"/>
  <sheetViews>
    <sheetView workbookViewId="0">
      <selection activeCell="D7" sqref="D7"/>
    </sheetView>
  </sheetViews>
  <sheetFormatPr defaultRowHeight="12" x14ac:dyDescent="0.2"/>
  <cols>
    <col min="2" max="2" width="30" bestFit="1" customWidth="1"/>
    <col min="4" max="4" width="12" bestFit="1" customWidth="1"/>
  </cols>
  <sheetData>
    <row r="1" spans="2:4" x14ac:dyDescent="0.2">
      <c r="B1" t="s">
        <v>185</v>
      </c>
    </row>
    <row r="3" spans="2:4" x14ac:dyDescent="0.2">
      <c r="B3" t="s">
        <v>169</v>
      </c>
      <c r="C3" t="s">
        <v>170</v>
      </c>
      <c r="D3" t="s">
        <v>171</v>
      </c>
    </row>
    <row r="4" spans="2:4" x14ac:dyDescent="0.2">
      <c r="B4" t="s">
        <v>172</v>
      </c>
      <c r="C4">
        <v>85</v>
      </c>
      <c r="D4">
        <v>0.89285714285714279</v>
      </c>
    </row>
    <row r="5" spans="2:4" x14ac:dyDescent="0.2">
      <c r="B5" t="s">
        <v>173</v>
      </c>
      <c r="C5">
        <v>85</v>
      </c>
      <c r="D5">
        <v>0.90909090909090906</v>
      </c>
    </row>
    <row r="6" spans="2:4" x14ac:dyDescent="0.2">
      <c r="B6" t="s">
        <v>174</v>
      </c>
      <c r="C6">
        <v>35</v>
      </c>
      <c r="D6">
        <v>1.3888888888888888</v>
      </c>
    </row>
    <row r="7" spans="2:4" x14ac:dyDescent="0.2">
      <c r="B7" t="s">
        <v>175</v>
      </c>
      <c r="C7">
        <v>35</v>
      </c>
      <c r="D7" s="81">
        <v>1.2345679012345678</v>
      </c>
    </row>
    <row r="8" spans="2:4" x14ac:dyDescent="0.2">
      <c r="B8" t="s">
        <v>176</v>
      </c>
      <c r="C8">
        <v>17.5</v>
      </c>
      <c r="D8">
        <v>1.1764705882352942</v>
      </c>
    </row>
    <row r="9" spans="2:4" x14ac:dyDescent="0.2">
      <c r="B9" t="s">
        <v>177</v>
      </c>
      <c r="C9">
        <v>17.5</v>
      </c>
      <c r="D9">
        <v>1.1363636363636365</v>
      </c>
    </row>
    <row r="10" spans="2:4" x14ac:dyDescent="0.2">
      <c r="B10" t="s">
        <v>178</v>
      </c>
      <c r="C10">
        <v>34.299999999999997</v>
      </c>
      <c r="D10" s="81">
        <v>1.2048192771084338</v>
      </c>
    </row>
    <row r="11" spans="2:4" x14ac:dyDescent="0.2">
      <c r="B11" t="s">
        <v>179</v>
      </c>
      <c r="C11">
        <v>47.4</v>
      </c>
      <c r="D11">
        <v>1.0309278350515465</v>
      </c>
    </row>
    <row r="12" spans="2:4" x14ac:dyDescent="0.2">
      <c r="B12" t="s">
        <v>180</v>
      </c>
      <c r="C12">
        <v>53.5</v>
      </c>
      <c r="D12">
        <v>0.90909090909090906</v>
      </c>
    </row>
    <row r="13" spans="2:4" x14ac:dyDescent="0.2">
      <c r="B13" t="s">
        <v>181</v>
      </c>
      <c r="C13">
        <v>18</v>
      </c>
      <c r="D13">
        <v>1.1363636363636365</v>
      </c>
    </row>
    <row r="14" spans="2:4" x14ac:dyDescent="0.2">
      <c r="B14" t="s">
        <v>182</v>
      </c>
      <c r="C14">
        <v>44.3</v>
      </c>
      <c r="D14">
        <v>1.4285714285714286</v>
      </c>
    </row>
    <row r="15" spans="2:4" x14ac:dyDescent="0.2">
      <c r="B15" t="s">
        <v>183</v>
      </c>
      <c r="C15">
        <v>85</v>
      </c>
      <c r="D15">
        <v>3.0303030303030303</v>
      </c>
    </row>
    <row r="16" spans="2:4" x14ac:dyDescent="0.2">
      <c r="B16" t="s">
        <v>184</v>
      </c>
      <c r="C16">
        <v>38.200000000000003</v>
      </c>
      <c r="D16">
        <v>1.3333333333333333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CEFC8-E66F-4AA8-83B2-385CAF3FAE0F}">
  <dimension ref="A1:X420"/>
  <sheetViews>
    <sheetView workbookViewId="0">
      <pane xSplit="3" ySplit="15" topLeftCell="U16" activePane="bottomRight" state="frozen"/>
      <selection pane="topRight" activeCell="E1" sqref="E1"/>
      <selection pane="bottomLeft" activeCell="A15" sqref="A15"/>
      <selection pane="bottomRight" activeCell="V34" sqref="V34"/>
    </sheetView>
  </sheetViews>
  <sheetFormatPr defaultRowHeight="12" x14ac:dyDescent="0.2"/>
  <cols>
    <col min="1" max="1" width="36.85546875" customWidth="1"/>
    <col min="2" max="2" width="24" customWidth="1"/>
    <col min="3" max="3" width="24" style="95" customWidth="1"/>
    <col min="4" max="4" width="23" bestFit="1" customWidth="1"/>
    <col min="5" max="5" width="23" customWidth="1"/>
    <col min="6" max="7" width="23" style="110" customWidth="1"/>
    <col min="8" max="8" width="27.140625" bestFit="1" customWidth="1"/>
    <col min="9" max="9" width="23.7109375" bestFit="1" customWidth="1"/>
    <col min="10" max="10" width="17.42578125" bestFit="1" customWidth="1"/>
    <col min="11" max="11" width="23.42578125" style="110" customWidth="1"/>
    <col min="12" max="12" width="17.42578125" bestFit="1" customWidth="1"/>
    <col min="13" max="13" width="17.42578125" style="110" customWidth="1"/>
    <col min="14" max="14" width="34.42578125" style="99" bestFit="1" customWidth="1"/>
    <col min="15" max="15" width="24.7109375" bestFit="1" customWidth="1"/>
    <col min="16" max="16" width="24.7109375" style="110" customWidth="1"/>
    <col min="17" max="19" width="24.7109375" customWidth="1"/>
    <col min="20" max="20" width="33.28515625" bestFit="1" customWidth="1"/>
    <col min="21" max="21" width="40.140625" bestFit="1" customWidth="1"/>
    <col min="22" max="22" width="38.42578125" bestFit="1" customWidth="1"/>
    <col min="23" max="23" width="24" bestFit="1" customWidth="1"/>
    <col min="24" max="24" width="29.140625" bestFit="1" customWidth="1"/>
  </cols>
  <sheetData>
    <row r="1" spans="1:24" x14ac:dyDescent="0.2">
      <c r="A1" s="18" t="s">
        <v>10</v>
      </c>
      <c r="B1" s="22"/>
    </row>
    <row r="2" spans="1:24" x14ac:dyDescent="0.25">
      <c r="A2" s="15"/>
      <c r="B2" s="20"/>
    </row>
    <row r="3" spans="1:24" x14ac:dyDescent="0.25">
      <c r="A3" s="15" t="s">
        <v>94</v>
      </c>
      <c r="B3" s="20">
        <v>1</v>
      </c>
    </row>
    <row r="4" spans="1:24" s="110" customFormat="1" x14ac:dyDescent="0.25">
      <c r="A4" s="15" t="s">
        <v>280</v>
      </c>
      <c r="B4" s="20">
        <v>0.75</v>
      </c>
    </row>
    <row r="5" spans="1:24" x14ac:dyDescent="0.25">
      <c r="A5" s="15" t="s">
        <v>1</v>
      </c>
      <c r="B5" s="20">
        <v>265</v>
      </c>
    </row>
    <row r="6" spans="1:24" x14ac:dyDescent="0.2">
      <c r="A6" s="15" t="s">
        <v>47</v>
      </c>
      <c r="B6" s="20">
        <v>0.56100000000000005</v>
      </c>
    </row>
    <row r="7" spans="1:24" s="85" customFormat="1" x14ac:dyDescent="0.2">
      <c r="A7" s="15" t="s">
        <v>67</v>
      </c>
      <c r="B7" s="20">
        <v>2.82</v>
      </c>
      <c r="C7" s="95"/>
      <c r="F7" s="110"/>
      <c r="G7" s="110"/>
      <c r="K7" s="110"/>
      <c r="M7" s="110"/>
      <c r="N7" s="99"/>
      <c r="P7" s="110"/>
      <c r="X7" s="2"/>
    </row>
    <row r="8" spans="1:24" x14ac:dyDescent="0.2">
      <c r="A8" s="117" t="s">
        <v>201</v>
      </c>
      <c r="B8" s="20">
        <v>2.96</v>
      </c>
      <c r="V8" s="110"/>
      <c r="W8" s="110"/>
      <c r="X8" s="2"/>
    </row>
    <row r="9" spans="1:24" s="110" customFormat="1" x14ac:dyDescent="0.2">
      <c r="A9" s="117" t="s">
        <v>229</v>
      </c>
      <c r="B9" s="20">
        <v>3.6</v>
      </c>
      <c r="V9"/>
      <c r="W9"/>
      <c r="X9" s="2"/>
    </row>
    <row r="10" spans="1:24" s="110" customFormat="1" x14ac:dyDescent="0.2">
      <c r="A10" s="93" t="s">
        <v>230</v>
      </c>
      <c r="B10" s="21">
        <v>0.7</v>
      </c>
      <c r="X10" s="2"/>
    </row>
    <row r="11" spans="1:24" s="110" customFormat="1" x14ac:dyDescent="0.2">
      <c r="A11" s="117" t="s">
        <v>285</v>
      </c>
      <c r="B11" s="110">
        <f>149613/(210*220)</f>
        <v>3.2383766233766234</v>
      </c>
    </row>
    <row r="14" spans="1:24" x14ac:dyDescent="0.2">
      <c r="U14" s="160" t="s">
        <v>250</v>
      </c>
      <c r="V14" s="161"/>
      <c r="W14" s="162"/>
      <c r="X14" s="156" t="s">
        <v>254</v>
      </c>
    </row>
    <row r="15" spans="1:24" x14ac:dyDescent="0.2">
      <c r="A15" s="18" t="s">
        <v>95</v>
      </c>
      <c r="B15" s="16" t="s">
        <v>0</v>
      </c>
      <c r="C15" s="16" t="s">
        <v>202</v>
      </c>
      <c r="D15" s="16" t="s">
        <v>8</v>
      </c>
      <c r="E15" s="16" t="s">
        <v>147</v>
      </c>
      <c r="F15" s="16" t="s">
        <v>270</v>
      </c>
      <c r="G15" s="16" t="s">
        <v>274</v>
      </c>
      <c r="H15" s="16" t="s">
        <v>134</v>
      </c>
      <c r="I15" s="16" t="s">
        <v>7</v>
      </c>
      <c r="J15" s="16" t="s">
        <v>3</v>
      </c>
      <c r="K15" s="16" t="s">
        <v>245</v>
      </c>
      <c r="L15" s="16" t="s">
        <v>27</v>
      </c>
      <c r="M15" s="16" t="s">
        <v>311</v>
      </c>
      <c r="N15" s="16" t="s">
        <v>246</v>
      </c>
      <c r="O15" s="16" t="s">
        <v>31</v>
      </c>
      <c r="P15" s="16" t="s">
        <v>284</v>
      </c>
      <c r="Q15" s="16" t="s">
        <v>45</v>
      </c>
      <c r="R15" s="16" t="s">
        <v>98</v>
      </c>
      <c r="S15" s="16" t="s">
        <v>102</v>
      </c>
      <c r="T15" s="16" t="s">
        <v>152</v>
      </c>
      <c r="U15" s="118" t="s">
        <v>119</v>
      </c>
      <c r="V15" s="16" t="s">
        <v>120</v>
      </c>
      <c r="W15" s="17" t="s">
        <v>60</v>
      </c>
      <c r="X15" s="141" t="s">
        <v>262</v>
      </c>
    </row>
    <row r="16" spans="1:24" s="110" customFormat="1" x14ac:dyDescent="0.2">
      <c r="A16" s="19" t="s">
        <v>287</v>
      </c>
      <c r="B16" s="110" t="s">
        <v>153</v>
      </c>
      <c r="D16" s="110" t="s">
        <v>15</v>
      </c>
      <c r="E16" s="110">
        <v>1</v>
      </c>
      <c r="F16" s="110">
        <v>0</v>
      </c>
      <c r="G16" s="110">
        <v>0</v>
      </c>
      <c r="H16" s="110" t="s">
        <v>104</v>
      </c>
      <c r="I16" s="110">
        <f t="shared" ref="I16:I34" si="0">INDEX(N_Norm,MATCH(B16,Afgrøder_indeks,0),MATCH(D16,Jordtyper_N_norm,0))</f>
        <v>120</v>
      </c>
      <c r="L16" s="110">
        <f t="shared" ref="L16:L34" si="1">IF(J16&lt;&gt;"","",INDEX(Udbytte,MATCH(B16,Afgrøder_indeks,0),MATCH(D16,Jordtyper_Udbytte,0)))</f>
        <v>0</v>
      </c>
      <c r="M16" s="110">
        <f>VLOOKUP(B16,Data_afgrøder!$A$2:$BQ$26,COLUMN(Data_afgrøder!$BH$2),FALSE)</f>
        <v>0</v>
      </c>
      <c r="O16" s="108">
        <v>20</v>
      </c>
      <c r="P16" s="108" t="s">
        <v>6</v>
      </c>
      <c r="Q16" s="110" t="s">
        <v>6</v>
      </c>
      <c r="S16" s="110" t="s">
        <v>103</v>
      </c>
      <c r="T16" s="110">
        <f>507/18</f>
        <v>28.166666666666668</v>
      </c>
      <c r="U16" s="56">
        <f>Beregninger_afgrøder!AY5</f>
        <v>686.64907142857157</v>
      </c>
      <c r="V16" s="57">
        <f>Beregninger_afgrøder!AZ5</f>
        <v>481.36666666666667</v>
      </c>
      <c r="W16" s="39">
        <f>Beregninger_afgrøder!BA5</f>
        <v>1168.0157380952382</v>
      </c>
      <c r="X16" s="140">
        <f>W16+IFERROR(#REF!,0)</f>
        <v>1168.0157380952382</v>
      </c>
    </row>
    <row r="17" spans="1:24" s="110" customFormat="1" x14ac:dyDescent="0.2">
      <c r="A17" s="19" t="s">
        <v>288</v>
      </c>
      <c r="B17" s="110" t="s">
        <v>154</v>
      </c>
      <c r="D17" s="110" t="s">
        <v>15</v>
      </c>
      <c r="E17" s="110">
        <v>1</v>
      </c>
      <c r="F17" s="110">
        <v>0</v>
      </c>
      <c r="G17" s="110">
        <v>0</v>
      </c>
      <c r="H17" s="110" t="s">
        <v>104</v>
      </c>
      <c r="I17" s="110">
        <f t="shared" si="0"/>
        <v>120</v>
      </c>
      <c r="L17" s="110">
        <f t="shared" si="1"/>
        <v>0</v>
      </c>
      <c r="M17" s="110">
        <f>VLOOKUP(B17,Data_afgrøder!$A$2:$BQ$26,COLUMN(Data_afgrøder!$BH$2),FALSE)</f>
        <v>0</v>
      </c>
      <c r="O17" s="108">
        <v>20</v>
      </c>
      <c r="P17" s="108" t="s">
        <v>6</v>
      </c>
      <c r="Q17" s="110" t="s">
        <v>6</v>
      </c>
      <c r="S17" s="110" t="s">
        <v>103</v>
      </c>
      <c r="T17" s="110">
        <f t="shared" ref="T17:T34" si="2">507/18</f>
        <v>28.166666666666668</v>
      </c>
      <c r="U17" s="56">
        <f>Beregninger_afgrøder!AY6</f>
        <v>686.64907142857157</v>
      </c>
      <c r="V17" s="57">
        <f>Beregninger_afgrøder!AZ6</f>
        <v>481.36666666666667</v>
      </c>
      <c r="W17" s="39">
        <f>Beregninger_afgrøder!BA6</f>
        <v>1168.0157380952382</v>
      </c>
      <c r="X17" s="140">
        <f>W17+IFERROR(#REF!,0)</f>
        <v>1168.0157380952382</v>
      </c>
    </row>
    <row r="18" spans="1:24" x14ac:dyDescent="0.2">
      <c r="A18" s="19" t="s">
        <v>289</v>
      </c>
      <c r="B18" t="s">
        <v>155</v>
      </c>
      <c r="C18" s="99"/>
      <c r="D18" s="110" t="s">
        <v>15</v>
      </c>
      <c r="E18" s="110">
        <v>1</v>
      </c>
      <c r="F18" s="110">
        <v>0</v>
      </c>
      <c r="G18" s="110">
        <v>0</v>
      </c>
      <c r="H18" s="110" t="s">
        <v>104</v>
      </c>
      <c r="I18" s="110">
        <f t="shared" si="0"/>
        <v>0</v>
      </c>
      <c r="J18" s="110"/>
      <c r="L18" s="110">
        <f t="shared" si="1"/>
        <v>0</v>
      </c>
      <c r="M18" s="110">
        <f>VLOOKUP(B18,Data_afgrøder!$A$2:$BQ$26,COLUMN(Data_afgrøder!$BH$2),FALSE)</f>
        <v>0</v>
      </c>
      <c r="N18" s="110"/>
      <c r="O18" s="108">
        <v>20</v>
      </c>
      <c r="P18" s="108" t="s">
        <v>6</v>
      </c>
      <c r="Q18" s="110" t="s">
        <v>6</v>
      </c>
      <c r="R18" s="110"/>
      <c r="S18" s="110" t="s">
        <v>103</v>
      </c>
      <c r="T18" s="110">
        <f t="shared" si="2"/>
        <v>28.166666666666668</v>
      </c>
      <c r="U18" s="56">
        <f>Beregninger_afgrøder!AY7</f>
        <v>186.93478571428571</v>
      </c>
      <c r="V18" s="57">
        <f>Beregninger_afgrøder!AZ7</f>
        <v>117.16666666666667</v>
      </c>
      <c r="W18" s="39">
        <f>Beregninger_afgrøder!BA7</f>
        <v>304.10145238095237</v>
      </c>
      <c r="X18" s="140">
        <f>W18+IFERROR(#REF!,0)</f>
        <v>304.10145238095237</v>
      </c>
    </row>
    <row r="19" spans="1:24" x14ac:dyDescent="0.2">
      <c r="A19" s="19" t="s">
        <v>290</v>
      </c>
      <c r="B19" t="s">
        <v>308</v>
      </c>
      <c r="C19" s="99"/>
      <c r="D19" s="110" t="s">
        <v>15</v>
      </c>
      <c r="E19" s="110">
        <v>1</v>
      </c>
      <c r="F19" s="110">
        <v>0</v>
      </c>
      <c r="G19" s="110">
        <v>0</v>
      </c>
      <c r="H19" s="110" t="s">
        <v>104</v>
      </c>
      <c r="I19" s="110">
        <f t="shared" si="0"/>
        <v>0</v>
      </c>
      <c r="J19" s="110"/>
      <c r="L19" s="110">
        <f t="shared" si="1"/>
        <v>0</v>
      </c>
      <c r="M19" s="110">
        <f>VLOOKUP(B19,Data_afgrøder!$A$2:$BQ$26,COLUMN(Data_afgrøder!$BH$2),FALSE)</f>
        <v>16</v>
      </c>
      <c r="N19" s="110"/>
      <c r="O19" s="108">
        <v>20</v>
      </c>
      <c r="P19" s="108" t="s">
        <v>6</v>
      </c>
      <c r="Q19" s="110" t="s">
        <v>6</v>
      </c>
      <c r="R19" s="110"/>
      <c r="S19" s="110" t="s">
        <v>103</v>
      </c>
      <c r="T19" s="110">
        <f t="shared" si="2"/>
        <v>28.166666666666668</v>
      </c>
      <c r="U19" s="56">
        <f>Beregninger_afgrøder!AY8</f>
        <v>186.93478571428571</v>
      </c>
      <c r="V19" s="57">
        <f>Beregninger_afgrøder!AZ8</f>
        <v>117.16666666666667</v>
      </c>
      <c r="W19" s="39">
        <f>Beregninger_afgrøder!BA8</f>
        <v>304.10145238095237</v>
      </c>
      <c r="X19" s="140">
        <f>W19+IFERROR(#REF!,0)</f>
        <v>304.10145238095237</v>
      </c>
    </row>
    <row r="20" spans="1:24" s="110" customFormat="1" x14ac:dyDescent="0.2">
      <c r="A20" s="19" t="s">
        <v>291</v>
      </c>
      <c r="B20" s="110" t="s">
        <v>306</v>
      </c>
      <c r="D20" s="110" t="s">
        <v>15</v>
      </c>
      <c r="E20" s="110">
        <v>1</v>
      </c>
      <c r="F20" s="110">
        <v>0</v>
      </c>
      <c r="G20" s="110">
        <v>0</v>
      </c>
      <c r="H20" s="110" t="s">
        <v>104</v>
      </c>
      <c r="I20" s="110">
        <f t="shared" si="0"/>
        <v>0</v>
      </c>
      <c r="L20" s="110">
        <f t="shared" si="1"/>
        <v>0</v>
      </c>
      <c r="M20" s="110">
        <f>VLOOKUP(B20,Data_afgrøder!$A$2:$BQ$26,COLUMN(Data_afgrøder!$BH$2),FALSE)</f>
        <v>0</v>
      </c>
      <c r="O20" s="108">
        <v>20</v>
      </c>
      <c r="P20" s="108" t="s">
        <v>6</v>
      </c>
      <c r="Q20" s="110" t="s">
        <v>6</v>
      </c>
      <c r="S20" s="110" t="s">
        <v>103</v>
      </c>
      <c r="T20" s="110">
        <f t="shared" si="2"/>
        <v>28.166666666666668</v>
      </c>
      <c r="U20" s="56">
        <f>Beregninger_afgrøder!AY9</f>
        <v>186.93478571428571</v>
      </c>
      <c r="V20" s="57">
        <f>Beregninger_afgrøder!AZ9</f>
        <v>117.16666666666667</v>
      </c>
      <c r="W20" s="39">
        <f>Beregninger_afgrøder!BA9</f>
        <v>304.10145238095237</v>
      </c>
      <c r="X20" s="140">
        <f>W20+IFERROR(#REF!,0)</f>
        <v>304.10145238095237</v>
      </c>
    </row>
    <row r="21" spans="1:24" s="110" customFormat="1" x14ac:dyDescent="0.2">
      <c r="A21" s="19" t="s">
        <v>292</v>
      </c>
      <c r="B21" s="110" t="s">
        <v>307</v>
      </c>
      <c r="D21" s="110" t="s">
        <v>15</v>
      </c>
      <c r="E21" s="110">
        <v>1</v>
      </c>
      <c r="F21" s="110">
        <v>0</v>
      </c>
      <c r="G21" s="110">
        <v>0</v>
      </c>
      <c r="H21" s="110" t="s">
        <v>104</v>
      </c>
      <c r="I21" s="110">
        <f t="shared" si="0"/>
        <v>120</v>
      </c>
      <c r="L21" s="110">
        <f t="shared" si="1"/>
        <v>0</v>
      </c>
      <c r="M21" s="110">
        <f>VLOOKUP(B21,Data_afgrøder!$A$2:$BQ$26,COLUMN(Data_afgrøder!$BH$2),FALSE)</f>
        <v>0</v>
      </c>
      <c r="O21" s="108">
        <v>20</v>
      </c>
      <c r="P21" s="108" t="s">
        <v>6</v>
      </c>
      <c r="Q21" s="110" t="s">
        <v>6</v>
      </c>
      <c r="S21" s="110" t="s">
        <v>103</v>
      </c>
      <c r="T21" s="110">
        <f t="shared" si="2"/>
        <v>28.166666666666668</v>
      </c>
      <c r="U21" s="56">
        <f>Beregninger_afgrøder!AY10</f>
        <v>686.64907142857157</v>
      </c>
      <c r="V21" s="57">
        <f>Beregninger_afgrøder!AZ10</f>
        <v>472.36666666666667</v>
      </c>
      <c r="W21" s="39">
        <f>Beregninger_afgrøder!BA10</f>
        <v>1159.0157380952382</v>
      </c>
      <c r="X21" s="140">
        <f>W21+IFERROR(#REF!,0)</f>
        <v>1159.0157380952382</v>
      </c>
    </row>
    <row r="22" spans="1:24" x14ac:dyDescent="0.2">
      <c r="A22" s="19" t="s">
        <v>293</v>
      </c>
      <c r="B22" s="110" t="s">
        <v>309</v>
      </c>
      <c r="D22" s="110" t="s">
        <v>15</v>
      </c>
      <c r="E22" s="110">
        <v>1</v>
      </c>
      <c r="F22" s="110">
        <v>0</v>
      </c>
      <c r="G22" s="110">
        <v>0</v>
      </c>
      <c r="H22" s="110" t="s">
        <v>104</v>
      </c>
      <c r="I22" s="110">
        <f t="shared" si="0"/>
        <v>120</v>
      </c>
      <c r="J22" s="110"/>
      <c r="L22" s="110">
        <f t="shared" si="1"/>
        <v>0</v>
      </c>
      <c r="M22" s="110">
        <f>VLOOKUP(B22,Data_afgrøder!$A$2:$BQ$26,COLUMN(Data_afgrøder!$BH$2),FALSE)</f>
        <v>30</v>
      </c>
      <c r="N22" s="110"/>
      <c r="O22" s="108">
        <v>20</v>
      </c>
      <c r="P22" s="108" t="s">
        <v>6</v>
      </c>
      <c r="Q22" s="110" t="s">
        <v>6</v>
      </c>
      <c r="R22" s="110"/>
      <c r="S22" s="110" t="s">
        <v>103</v>
      </c>
      <c r="T22" s="110">
        <f t="shared" si="2"/>
        <v>28.166666666666668</v>
      </c>
      <c r="U22" s="56">
        <f>Beregninger_afgrøder!AY11</f>
        <v>686.64907142857157</v>
      </c>
      <c r="V22" s="57">
        <f>Beregninger_afgrøder!AZ11</f>
        <v>472.36666666666667</v>
      </c>
      <c r="W22" s="39">
        <f>Beregninger_afgrøder!BA11</f>
        <v>1159.0157380952382</v>
      </c>
      <c r="X22" s="140">
        <f>W22+IFERROR(#REF!,0)</f>
        <v>1159.0157380952382</v>
      </c>
    </row>
    <row r="23" spans="1:24" x14ac:dyDescent="0.2">
      <c r="A23" s="19" t="s">
        <v>294</v>
      </c>
      <c r="B23" s="110" t="s">
        <v>306</v>
      </c>
      <c r="D23" s="110" t="s">
        <v>15</v>
      </c>
      <c r="E23" s="110">
        <v>1</v>
      </c>
      <c r="F23" s="110">
        <v>0</v>
      </c>
      <c r="G23" s="110">
        <v>0</v>
      </c>
      <c r="H23" s="110" t="s">
        <v>104</v>
      </c>
      <c r="I23" s="110">
        <f t="shared" si="0"/>
        <v>0</v>
      </c>
      <c r="J23" s="110"/>
      <c r="L23" s="110">
        <f t="shared" si="1"/>
        <v>0</v>
      </c>
      <c r="M23" s="110">
        <f>VLOOKUP(B23,Data_afgrøder!$A$2:$BQ$26,COLUMN(Data_afgrøder!$BH$2),FALSE)</f>
        <v>0</v>
      </c>
      <c r="N23" s="110"/>
      <c r="O23" s="108">
        <v>20</v>
      </c>
      <c r="P23" s="108" t="s">
        <v>6</v>
      </c>
      <c r="Q23" s="110" t="s">
        <v>6</v>
      </c>
      <c r="R23" s="110"/>
      <c r="S23" s="110" t="s">
        <v>103</v>
      </c>
      <c r="T23" s="110">
        <f t="shared" si="2"/>
        <v>28.166666666666668</v>
      </c>
      <c r="U23" s="56">
        <f>Beregninger_afgrøder!AY12</f>
        <v>186.93478571428571</v>
      </c>
      <c r="V23" s="57">
        <f>Beregninger_afgrøder!AZ12</f>
        <v>117.16666666666667</v>
      </c>
      <c r="W23" s="39">
        <f>Beregninger_afgrøder!BA12</f>
        <v>304.10145238095237</v>
      </c>
      <c r="X23" s="140">
        <f>W23+IFERROR(#REF!,0)</f>
        <v>304.10145238095237</v>
      </c>
    </row>
    <row r="24" spans="1:24" x14ac:dyDescent="0.2">
      <c r="A24" s="19" t="s">
        <v>295</v>
      </c>
      <c r="B24" s="110" t="s">
        <v>307</v>
      </c>
      <c r="C24" s="110"/>
      <c r="D24" s="110" t="s">
        <v>15</v>
      </c>
      <c r="E24" s="110">
        <v>1</v>
      </c>
      <c r="F24" s="110">
        <v>0</v>
      </c>
      <c r="G24" s="110">
        <v>0</v>
      </c>
      <c r="H24" s="110" t="s">
        <v>104</v>
      </c>
      <c r="I24" s="110">
        <f t="shared" si="0"/>
        <v>120</v>
      </c>
      <c r="J24" s="110"/>
      <c r="L24" s="110">
        <f t="shared" si="1"/>
        <v>0</v>
      </c>
      <c r="M24" s="110">
        <f>VLOOKUP(B24,Data_afgrøder!$A$2:$BQ$26,COLUMN(Data_afgrøder!$BH$2),FALSE)</f>
        <v>0</v>
      </c>
      <c r="N24" s="110"/>
      <c r="O24" s="108">
        <v>20</v>
      </c>
      <c r="P24" s="108" t="s">
        <v>6</v>
      </c>
      <c r="Q24" s="110" t="s">
        <v>6</v>
      </c>
      <c r="R24" s="110"/>
      <c r="S24" s="110" t="s">
        <v>103</v>
      </c>
      <c r="T24" s="110">
        <f t="shared" si="2"/>
        <v>28.166666666666668</v>
      </c>
      <c r="U24" s="56">
        <f>Beregninger_afgrøder!AY13</f>
        <v>686.64907142857157</v>
      </c>
      <c r="V24" s="57">
        <f>Beregninger_afgrøder!AZ13</f>
        <v>472.36666666666667</v>
      </c>
      <c r="W24" s="39">
        <f>Beregninger_afgrøder!BA13</f>
        <v>1159.0157380952382</v>
      </c>
      <c r="X24" s="140">
        <f>W24+IFERROR(#REF!,0)</f>
        <v>1159.0157380952382</v>
      </c>
    </row>
    <row r="25" spans="1:24" x14ac:dyDescent="0.2">
      <c r="A25" s="19" t="s">
        <v>296</v>
      </c>
      <c r="B25" s="110" t="s">
        <v>309</v>
      </c>
      <c r="C25" s="110"/>
      <c r="D25" s="110" t="s">
        <v>15</v>
      </c>
      <c r="E25" s="110">
        <v>1</v>
      </c>
      <c r="F25" s="110">
        <v>0</v>
      </c>
      <c r="G25" s="110">
        <v>0</v>
      </c>
      <c r="H25" s="110" t="s">
        <v>104</v>
      </c>
      <c r="I25" s="110">
        <f t="shared" si="0"/>
        <v>120</v>
      </c>
      <c r="J25" s="110"/>
      <c r="L25" s="110">
        <f t="shared" si="1"/>
        <v>0</v>
      </c>
      <c r="M25" s="110">
        <f>VLOOKUP(B25,Data_afgrøder!$A$2:$BQ$26,COLUMN(Data_afgrøder!$BH$2),FALSE)</f>
        <v>30</v>
      </c>
      <c r="N25" s="110"/>
      <c r="O25" s="108">
        <v>20</v>
      </c>
      <c r="P25" s="108" t="s">
        <v>6</v>
      </c>
      <c r="Q25" s="110" t="s">
        <v>6</v>
      </c>
      <c r="R25" s="110"/>
      <c r="S25" s="110" t="s">
        <v>103</v>
      </c>
      <c r="T25" s="110">
        <f t="shared" si="2"/>
        <v>28.166666666666668</v>
      </c>
      <c r="U25" s="56">
        <f>Beregninger_afgrøder!AY14</f>
        <v>686.64907142857157</v>
      </c>
      <c r="V25" s="57">
        <f>Beregninger_afgrøder!AZ14</f>
        <v>472.36666666666667</v>
      </c>
      <c r="W25" s="39">
        <f>Beregninger_afgrøder!BA14</f>
        <v>1159.0157380952382</v>
      </c>
      <c r="X25" s="140">
        <f>W25+IFERROR(#REF!,0)</f>
        <v>1159.0157380952382</v>
      </c>
    </row>
    <row r="26" spans="1:24" x14ac:dyDescent="0.2">
      <c r="A26" s="19" t="s">
        <v>297</v>
      </c>
      <c r="B26" s="110" t="s">
        <v>306</v>
      </c>
      <c r="C26" s="110"/>
      <c r="D26" s="110" t="s">
        <v>15</v>
      </c>
      <c r="E26" s="110">
        <v>1</v>
      </c>
      <c r="F26" s="110">
        <v>0</v>
      </c>
      <c r="G26" s="110">
        <v>0</v>
      </c>
      <c r="H26" s="110" t="s">
        <v>104</v>
      </c>
      <c r="I26" s="110">
        <f t="shared" si="0"/>
        <v>0</v>
      </c>
      <c r="J26" s="110"/>
      <c r="L26" s="110">
        <f t="shared" si="1"/>
        <v>0</v>
      </c>
      <c r="M26" s="110">
        <f>VLOOKUP(B26,Data_afgrøder!$A$2:$BQ$26,COLUMN(Data_afgrøder!$BH$2),FALSE)</f>
        <v>0</v>
      </c>
      <c r="N26" s="110"/>
      <c r="O26" s="108">
        <v>20</v>
      </c>
      <c r="P26" s="108" t="s">
        <v>6</v>
      </c>
      <c r="Q26" s="110" t="s">
        <v>6</v>
      </c>
      <c r="R26" s="110"/>
      <c r="S26" s="110" t="s">
        <v>103</v>
      </c>
      <c r="T26" s="110">
        <f t="shared" si="2"/>
        <v>28.166666666666668</v>
      </c>
      <c r="U26" s="56">
        <f>Beregninger_afgrøder!AY15</f>
        <v>186.93478571428571</v>
      </c>
      <c r="V26" s="57">
        <f>Beregninger_afgrøder!AZ15</f>
        <v>117.16666666666667</v>
      </c>
      <c r="W26" s="39">
        <f>Beregninger_afgrøder!BA15</f>
        <v>304.10145238095237</v>
      </c>
      <c r="X26" s="140">
        <f>W26+IFERROR(#REF!,0)</f>
        <v>304.10145238095237</v>
      </c>
    </row>
    <row r="27" spans="1:24" x14ac:dyDescent="0.2">
      <c r="A27" s="19" t="s">
        <v>298</v>
      </c>
      <c r="B27" s="110" t="s">
        <v>307</v>
      </c>
      <c r="C27" s="110"/>
      <c r="D27" s="110" t="s">
        <v>15</v>
      </c>
      <c r="E27" s="110">
        <v>1</v>
      </c>
      <c r="F27" s="110">
        <v>0</v>
      </c>
      <c r="G27" s="110">
        <v>0</v>
      </c>
      <c r="H27" s="110" t="s">
        <v>104</v>
      </c>
      <c r="I27" s="110">
        <f t="shared" si="0"/>
        <v>120</v>
      </c>
      <c r="J27" s="110"/>
      <c r="L27" s="110">
        <f t="shared" si="1"/>
        <v>0</v>
      </c>
      <c r="M27" s="110">
        <f>VLOOKUP(B27,Data_afgrøder!$A$2:$BQ$26,COLUMN(Data_afgrøder!$BH$2),FALSE)</f>
        <v>0</v>
      </c>
      <c r="N27" s="110"/>
      <c r="O27" s="108">
        <v>20</v>
      </c>
      <c r="P27" s="108" t="s">
        <v>6</v>
      </c>
      <c r="Q27" s="110" t="s">
        <v>6</v>
      </c>
      <c r="R27" s="110"/>
      <c r="S27" s="110" t="s">
        <v>103</v>
      </c>
      <c r="T27" s="110">
        <f t="shared" si="2"/>
        <v>28.166666666666668</v>
      </c>
      <c r="U27" s="56">
        <f>Beregninger_afgrøder!AY16</f>
        <v>686.64907142857157</v>
      </c>
      <c r="V27" s="57">
        <f>Beregninger_afgrøder!AZ16</f>
        <v>472.36666666666667</v>
      </c>
      <c r="W27" s="39">
        <f>Beregninger_afgrøder!BA16</f>
        <v>1159.0157380952382</v>
      </c>
      <c r="X27" s="140">
        <f>W27+IFERROR(#REF!,0)</f>
        <v>1159.0157380952382</v>
      </c>
    </row>
    <row r="28" spans="1:24" x14ac:dyDescent="0.2">
      <c r="A28" s="19" t="s">
        <v>299</v>
      </c>
      <c r="B28" s="110" t="s">
        <v>309</v>
      </c>
      <c r="C28" s="110"/>
      <c r="D28" s="110" t="s">
        <v>15</v>
      </c>
      <c r="E28" s="110">
        <v>1</v>
      </c>
      <c r="F28" s="110">
        <v>0</v>
      </c>
      <c r="G28" s="110">
        <v>0</v>
      </c>
      <c r="H28" s="110" t="s">
        <v>104</v>
      </c>
      <c r="I28" s="110">
        <f t="shared" si="0"/>
        <v>120</v>
      </c>
      <c r="J28" s="110"/>
      <c r="L28" s="110">
        <f t="shared" si="1"/>
        <v>0</v>
      </c>
      <c r="M28" s="110">
        <f>VLOOKUP(B28,Data_afgrøder!$A$2:$BQ$26,COLUMN(Data_afgrøder!$BH$2),FALSE)</f>
        <v>30</v>
      </c>
      <c r="N28" s="110"/>
      <c r="O28" s="108">
        <v>20</v>
      </c>
      <c r="P28" s="108" t="s">
        <v>6</v>
      </c>
      <c r="Q28" s="110" t="s">
        <v>6</v>
      </c>
      <c r="R28" s="110"/>
      <c r="S28" s="110" t="s">
        <v>103</v>
      </c>
      <c r="T28" s="110">
        <f t="shared" si="2"/>
        <v>28.166666666666668</v>
      </c>
      <c r="U28" s="56">
        <f>Beregninger_afgrøder!AY17</f>
        <v>686.64907142857157</v>
      </c>
      <c r="V28" s="57">
        <f>Beregninger_afgrøder!AZ17</f>
        <v>472.36666666666667</v>
      </c>
      <c r="W28" s="39">
        <f>Beregninger_afgrøder!BA17</f>
        <v>1159.0157380952382</v>
      </c>
      <c r="X28" s="140">
        <f>W28+IFERROR(#REF!,0)</f>
        <v>1159.0157380952382</v>
      </c>
    </row>
    <row r="29" spans="1:24" x14ac:dyDescent="0.2">
      <c r="A29" s="19" t="s">
        <v>300</v>
      </c>
      <c r="B29" s="110" t="s">
        <v>306</v>
      </c>
      <c r="C29" s="110"/>
      <c r="D29" s="110" t="s">
        <v>15</v>
      </c>
      <c r="E29" s="110">
        <v>1</v>
      </c>
      <c r="F29" s="110">
        <v>0</v>
      </c>
      <c r="G29" s="110">
        <v>0</v>
      </c>
      <c r="H29" s="110" t="s">
        <v>104</v>
      </c>
      <c r="I29" s="110">
        <f t="shared" si="0"/>
        <v>0</v>
      </c>
      <c r="J29" s="110"/>
      <c r="L29" s="110">
        <f t="shared" si="1"/>
        <v>0</v>
      </c>
      <c r="M29" s="110">
        <f>VLOOKUP(B29,Data_afgrøder!$A$2:$BQ$26,COLUMN(Data_afgrøder!$BH$2),FALSE)</f>
        <v>0</v>
      </c>
      <c r="N29" s="110"/>
      <c r="O29" s="108">
        <v>20</v>
      </c>
      <c r="P29" s="108" t="s">
        <v>6</v>
      </c>
      <c r="Q29" s="110" t="s">
        <v>6</v>
      </c>
      <c r="R29" s="110"/>
      <c r="S29" s="110" t="s">
        <v>103</v>
      </c>
      <c r="T29" s="110">
        <f t="shared" si="2"/>
        <v>28.166666666666668</v>
      </c>
      <c r="U29" s="56">
        <f>Beregninger_afgrøder!AY18</f>
        <v>186.93478571428571</v>
      </c>
      <c r="V29" s="57">
        <f>Beregninger_afgrøder!AZ18</f>
        <v>117.16666666666667</v>
      </c>
      <c r="W29" s="39">
        <f>Beregninger_afgrøder!BA18</f>
        <v>304.10145238095237</v>
      </c>
      <c r="X29" s="140">
        <f>W29+IFERROR(#REF!,0)</f>
        <v>304.10145238095237</v>
      </c>
    </row>
    <row r="30" spans="1:24" x14ac:dyDescent="0.2">
      <c r="A30" s="19" t="s">
        <v>301</v>
      </c>
      <c r="B30" s="110" t="s">
        <v>307</v>
      </c>
      <c r="D30" s="110" t="s">
        <v>15</v>
      </c>
      <c r="E30" s="110">
        <v>1</v>
      </c>
      <c r="F30" s="110">
        <v>0</v>
      </c>
      <c r="G30" s="110">
        <v>0</v>
      </c>
      <c r="H30" s="110" t="s">
        <v>104</v>
      </c>
      <c r="I30" s="110">
        <f t="shared" si="0"/>
        <v>120</v>
      </c>
      <c r="J30" s="110"/>
      <c r="L30" s="110">
        <f t="shared" si="1"/>
        <v>0</v>
      </c>
      <c r="M30" s="110">
        <f>VLOOKUP(B30,Data_afgrøder!$A$2:$BQ$26,COLUMN(Data_afgrøder!$BH$2),FALSE)</f>
        <v>0</v>
      </c>
      <c r="N30" s="110"/>
      <c r="O30" s="108">
        <v>20</v>
      </c>
      <c r="P30" s="108" t="s">
        <v>6</v>
      </c>
      <c r="Q30" s="110" t="s">
        <v>6</v>
      </c>
      <c r="R30" s="110"/>
      <c r="S30" s="110" t="s">
        <v>103</v>
      </c>
      <c r="T30" s="110">
        <f t="shared" si="2"/>
        <v>28.166666666666668</v>
      </c>
      <c r="U30" s="56">
        <f>Beregninger_afgrøder!AY19</f>
        <v>686.64907142857157</v>
      </c>
      <c r="V30" s="57">
        <f>Beregninger_afgrøder!AZ19</f>
        <v>472.36666666666667</v>
      </c>
      <c r="W30" s="39">
        <f>Beregninger_afgrøder!BA19</f>
        <v>1159.0157380952382</v>
      </c>
      <c r="X30" s="140">
        <f>W30+IFERROR(#REF!,0)</f>
        <v>1159.0157380952382</v>
      </c>
    </row>
    <row r="31" spans="1:24" x14ac:dyDescent="0.2">
      <c r="A31" s="19" t="s">
        <v>302</v>
      </c>
      <c r="B31" s="110" t="s">
        <v>309</v>
      </c>
      <c r="D31" s="110" t="s">
        <v>15</v>
      </c>
      <c r="E31" s="110">
        <v>1</v>
      </c>
      <c r="F31" s="110">
        <v>0</v>
      </c>
      <c r="G31" s="110">
        <v>0</v>
      </c>
      <c r="H31" s="110" t="s">
        <v>104</v>
      </c>
      <c r="I31" s="110">
        <f t="shared" si="0"/>
        <v>120</v>
      </c>
      <c r="J31" s="110"/>
      <c r="L31" s="110">
        <f t="shared" si="1"/>
        <v>0</v>
      </c>
      <c r="M31" s="110">
        <f>VLOOKUP(B31,Data_afgrøder!$A$2:$BQ$26,COLUMN(Data_afgrøder!$BH$2),FALSE)</f>
        <v>30</v>
      </c>
      <c r="N31" s="110"/>
      <c r="O31" s="108">
        <v>20</v>
      </c>
      <c r="P31" s="108" t="s">
        <v>6</v>
      </c>
      <c r="Q31" s="110" t="s">
        <v>6</v>
      </c>
      <c r="R31" s="110"/>
      <c r="S31" s="110" t="s">
        <v>103</v>
      </c>
      <c r="T31" s="110">
        <f t="shared" si="2"/>
        <v>28.166666666666668</v>
      </c>
      <c r="U31" s="56">
        <f>Beregninger_afgrøder!AY20</f>
        <v>686.64907142857157</v>
      </c>
      <c r="V31" s="57">
        <f>Beregninger_afgrøder!AZ20</f>
        <v>472.36666666666667</v>
      </c>
      <c r="W31" s="39">
        <f>Beregninger_afgrøder!BA20</f>
        <v>1159.0157380952382</v>
      </c>
      <c r="X31" s="140">
        <f>W31+IFERROR(#REF!,0)</f>
        <v>1159.0157380952382</v>
      </c>
    </row>
    <row r="32" spans="1:24" x14ac:dyDescent="0.2">
      <c r="A32" s="19" t="s">
        <v>303</v>
      </c>
      <c r="B32" s="110" t="s">
        <v>306</v>
      </c>
      <c r="C32" s="110"/>
      <c r="D32" s="110" t="s">
        <v>15</v>
      </c>
      <c r="E32" s="110">
        <v>1</v>
      </c>
      <c r="F32" s="110">
        <v>0</v>
      </c>
      <c r="G32" s="110">
        <v>0</v>
      </c>
      <c r="H32" s="110" t="s">
        <v>104</v>
      </c>
      <c r="I32" s="110">
        <f t="shared" si="0"/>
        <v>0</v>
      </c>
      <c r="J32" s="110"/>
      <c r="L32" s="110">
        <f t="shared" si="1"/>
        <v>0</v>
      </c>
      <c r="M32" s="110">
        <f>VLOOKUP(B32,Data_afgrøder!$A$2:$BQ$26,COLUMN(Data_afgrøder!$BH$2),FALSE)</f>
        <v>0</v>
      </c>
      <c r="N32" s="110"/>
      <c r="O32" s="108">
        <v>20</v>
      </c>
      <c r="P32" s="108" t="s">
        <v>6</v>
      </c>
      <c r="Q32" s="110" t="s">
        <v>6</v>
      </c>
      <c r="R32" s="110"/>
      <c r="S32" s="110" t="s">
        <v>103</v>
      </c>
      <c r="T32" s="110">
        <f t="shared" si="2"/>
        <v>28.166666666666668</v>
      </c>
      <c r="U32" s="56">
        <f>Beregninger_afgrøder!AY21</f>
        <v>186.93478571428571</v>
      </c>
      <c r="V32" s="57">
        <f>Beregninger_afgrøder!AZ21</f>
        <v>117.16666666666667</v>
      </c>
      <c r="W32" s="39">
        <f>Beregninger_afgrøder!BA21</f>
        <v>304.10145238095237</v>
      </c>
      <c r="X32" s="140">
        <f>W32+IFERROR(#REF!,0)</f>
        <v>304.10145238095237</v>
      </c>
    </row>
    <row r="33" spans="1:24" x14ac:dyDescent="0.2">
      <c r="A33" s="19" t="s">
        <v>304</v>
      </c>
      <c r="B33" s="110" t="s">
        <v>307</v>
      </c>
      <c r="C33" s="110"/>
      <c r="D33" s="110" t="s">
        <v>15</v>
      </c>
      <c r="E33" s="110">
        <v>1</v>
      </c>
      <c r="F33" s="110">
        <v>0</v>
      </c>
      <c r="G33" s="110">
        <v>0</v>
      </c>
      <c r="H33" s="110" t="s">
        <v>104</v>
      </c>
      <c r="I33" s="110">
        <f t="shared" si="0"/>
        <v>120</v>
      </c>
      <c r="J33" s="110"/>
      <c r="L33" s="110">
        <f t="shared" si="1"/>
        <v>0</v>
      </c>
      <c r="M33" s="110">
        <f>VLOOKUP(B33,Data_afgrøder!$A$2:$BQ$26,COLUMN(Data_afgrøder!$BH$2),FALSE)</f>
        <v>0</v>
      </c>
      <c r="N33" s="110"/>
      <c r="O33" s="108">
        <v>20</v>
      </c>
      <c r="P33" s="108" t="s">
        <v>6</v>
      </c>
      <c r="Q33" s="110" t="s">
        <v>6</v>
      </c>
      <c r="R33" s="110"/>
      <c r="S33" s="110" t="s">
        <v>103</v>
      </c>
      <c r="T33" s="110">
        <f t="shared" si="2"/>
        <v>28.166666666666668</v>
      </c>
      <c r="U33" s="56">
        <f>Beregninger_afgrøder!AY22</f>
        <v>686.64907142857157</v>
      </c>
      <c r="V33" s="57">
        <f>Beregninger_afgrøder!AZ22</f>
        <v>472.36666666666667</v>
      </c>
      <c r="W33" s="39">
        <f>Beregninger_afgrøder!BA22</f>
        <v>1159.0157380952382</v>
      </c>
      <c r="X33" s="140">
        <f>W33+IFERROR(#REF!,0)</f>
        <v>1159.0157380952382</v>
      </c>
    </row>
    <row r="34" spans="1:24" x14ac:dyDescent="0.2">
      <c r="A34" s="19" t="s">
        <v>305</v>
      </c>
      <c r="B34" s="110" t="s">
        <v>286</v>
      </c>
      <c r="C34" s="110"/>
      <c r="D34" s="110" t="s">
        <v>15</v>
      </c>
      <c r="E34" s="110">
        <v>1</v>
      </c>
      <c r="F34" s="110">
        <v>0</v>
      </c>
      <c r="G34" s="110">
        <v>0</v>
      </c>
      <c r="H34" s="110" t="s">
        <v>104</v>
      </c>
      <c r="I34" s="110">
        <f t="shared" si="0"/>
        <v>0</v>
      </c>
      <c r="J34" s="110"/>
      <c r="L34" s="110">
        <f t="shared" si="1"/>
        <v>0</v>
      </c>
      <c r="M34" s="110">
        <f>VLOOKUP(B34,Data_afgrøder!$A$2:$BQ$26,COLUMN(Data_afgrøder!$BH$2),FALSE)</f>
        <v>30</v>
      </c>
      <c r="N34" s="110"/>
      <c r="O34" s="108">
        <v>20</v>
      </c>
      <c r="P34" s="108" t="s">
        <v>6</v>
      </c>
      <c r="Q34" s="110" t="s">
        <v>6</v>
      </c>
      <c r="R34" s="110"/>
      <c r="S34" s="110" t="s">
        <v>103</v>
      </c>
      <c r="T34" s="110">
        <f t="shared" si="2"/>
        <v>28.166666666666668</v>
      </c>
      <c r="U34" s="56">
        <f>Beregninger_afgrøder!AY23</f>
        <v>186.93478571428571</v>
      </c>
      <c r="V34" s="57">
        <f>Beregninger_afgrøder!AZ23</f>
        <v>117.16666666666667</v>
      </c>
      <c r="W34" s="39">
        <f>Beregninger_afgrøder!BA23</f>
        <v>304.10145238095237</v>
      </c>
      <c r="X34" s="140">
        <f>W34+IFERROR(#REF!,0)</f>
        <v>304.10145238095237</v>
      </c>
    </row>
    <row r="35" spans="1:24" x14ac:dyDescent="0.25">
      <c r="A35" s="19"/>
      <c r="B35" s="110"/>
      <c r="C35" s="110"/>
      <c r="D35" s="110"/>
      <c r="E35" s="110"/>
      <c r="H35" s="110"/>
      <c r="I35" s="110"/>
      <c r="J35" s="110"/>
      <c r="L35" s="110"/>
      <c r="N35" s="110"/>
      <c r="O35" s="108"/>
      <c r="P35" s="108"/>
      <c r="Q35" s="110"/>
      <c r="R35" s="110"/>
      <c r="S35" s="110"/>
      <c r="T35" s="54"/>
      <c r="U35" s="56"/>
      <c r="V35" s="57"/>
      <c r="W35" s="39"/>
      <c r="X35" s="140"/>
    </row>
    <row r="36" spans="1:24" x14ac:dyDescent="0.25">
      <c r="A36" s="19"/>
      <c r="B36" s="110"/>
      <c r="C36" s="110"/>
      <c r="D36" s="110"/>
      <c r="E36" s="110"/>
      <c r="H36" s="110"/>
      <c r="I36" s="110"/>
      <c r="J36" s="110"/>
      <c r="L36" s="110"/>
      <c r="N36" s="110"/>
      <c r="O36" s="108"/>
      <c r="P36" s="108"/>
      <c r="Q36" s="110"/>
      <c r="R36" s="110"/>
      <c r="S36" s="110"/>
      <c r="T36" s="110"/>
      <c r="U36" s="56"/>
      <c r="V36" s="57"/>
      <c r="W36" s="39"/>
      <c r="X36" s="140"/>
    </row>
    <row r="37" spans="1:24" x14ac:dyDescent="0.25">
      <c r="A37" s="19"/>
      <c r="B37" s="110"/>
      <c r="C37" s="110"/>
      <c r="D37" s="110"/>
      <c r="E37" s="110"/>
      <c r="H37" s="110"/>
      <c r="I37" s="110"/>
      <c r="J37" s="110"/>
      <c r="L37" s="110"/>
      <c r="N37" s="110"/>
      <c r="O37" s="108"/>
      <c r="P37" s="108"/>
      <c r="Q37" s="110"/>
      <c r="R37" s="110"/>
      <c r="S37" s="110"/>
      <c r="T37" s="110"/>
      <c r="U37" s="56"/>
      <c r="V37" s="57"/>
      <c r="W37" s="39"/>
      <c r="X37" s="140"/>
    </row>
    <row r="38" spans="1:24" x14ac:dyDescent="0.25">
      <c r="A38" s="19"/>
      <c r="P38" s="108"/>
      <c r="T38" s="110"/>
      <c r="U38" s="56"/>
      <c r="V38" s="57"/>
      <c r="W38" s="39"/>
      <c r="X38" s="140"/>
    </row>
    <row r="39" spans="1:24" x14ac:dyDescent="0.25">
      <c r="A39" s="19"/>
      <c r="P39" s="108"/>
      <c r="T39" s="110"/>
      <c r="U39" s="56"/>
      <c r="V39" s="57"/>
      <c r="W39" s="39"/>
      <c r="X39" s="140"/>
    </row>
    <row r="40" spans="1:24" x14ac:dyDescent="0.25">
      <c r="A40" s="19"/>
      <c r="B40" s="110"/>
      <c r="C40" s="110"/>
      <c r="D40" s="110"/>
      <c r="E40" s="110"/>
      <c r="H40" s="110"/>
      <c r="I40" s="110"/>
      <c r="J40" s="110"/>
      <c r="L40" s="110"/>
      <c r="N40" s="110"/>
      <c r="O40" s="108"/>
      <c r="P40" s="108"/>
      <c r="Q40" s="110"/>
      <c r="R40" s="110"/>
      <c r="S40" s="110"/>
      <c r="T40" s="110"/>
      <c r="U40" s="56"/>
      <c r="V40" s="57"/>
      <c r="W40" s="39"/>
      <c r="X40" s="140"/>
    </row>
    <row r="41" spans="1:24" x14ac:dyDescent="0.25">
      <c r="A41" s="19"/>
      <c r="B41" s="110"/>
      <c r="C41" s="110"/>
      <c r="D41" s="110"/>
      <c r="E41" s="110"/>
      <c r="H41" s="110"/>
      <c r="I41" s="110"/>
      <c r="J41" s="110"/>
      <c r="L41" s="110"/>
      <c r="N41" s="110"/>
      <c r="O41" s="108"/>
      <c r="P41" s="108"/>
      <c r="Q41" s="110"/>
      <c r="R41" s="110"/>
      <c r="S41" s="110"/>
      <c r="T41" s="110"/>
      <c r="U41" s="56"/>
      <c r="V41" s="57"/>
      <c r="W41" s="39"/>
      <c r="X41" s="140"/>
    </row>
    <row r="42" spans="1:24" x14ac:dyDescent="0.25">
      <c r="A42" s="19"/>
      <c r="B42" s="110"/>
      <c r="C42" s="110"/>
      <c r="D42" s="110"/>
      <c r="E42" s="110"/>
      <c r="H42" s="110"/>
      <c r="I42" s="110"/>
      <c r="J42" s="110"/>
      <c r="L42" s="110"/>
      <c r="N42" s="108"/>
      <c r="O42" s="108"/>
      <c r="P42" s="108"/>
      <c r="Q42" s="110"/>
      <c r="R42" s="110"/>
      <c r="S42" s="110"/>
      <c r="T42" s="110"/>
      <c r="U42" s="56"/>
      <c r="V42" s="57"/>
      <c r="W42" s="39"/>
      <c r="X42" s="140"/>
    </row>
    <row r="43" spans="1:24" x14ac:dyDescent="0.25">
      <c r="A43" s="19"/>
      <c r="B43" s="110"/>
      <c r="C43" s="110"/>
      <c r="D43" s="110"/>
      <c r="E43" s="110"/>
      <c r="H43" s="110"/>
      <c r="I43" s="110"/>
      <c r="J43" s="110"/>
      <c r="L43" s="110"/>
      <c r="N43" s="110"/>
      <c r="O43" s="108"/>
      <c r="P43" s="108"/>
      <c r="Q43" s="110"/>
      <c r="R43" s="110"/>
      <c r="S43" s="110"/>
      <c r="T43" s="54"/>
      <c r="U43" s="56"/>
      <c r="V43" s="57"/>
      <c r="W43" s="39"/>
      <c r="X43" s="140"/>
    </row>
    <row r="44" spans="1:24" x14ac:dyDescent="0.25">
      <c r="A44" s="19"/>
      <c r="B44" s="110"/>
      <c r="C44" s="110"/>
      <c r="D44" s="110"/>
      <c r="E44" s="110"/>
      <c r="H44" s="110"/>
      <c r="I44" s="110"/>
      <c r="J44" s="110"/>
      <c r="L44" s="110"/>
      <c r="N44" s="110"/>
      <c r="O44" s="108"/>
      <c r="P44" s="108"/>
      <c r="Q44" s="110"/>
      <c r="R44" s="110"/>
      <c r="S44" s="110"/>
      <c r="T44" s="110"/>
      <c r="U44" s="56"/>
      <c r="V44" s="57"/>
      <c r="W44" s="39"/>
      <c r="X44" s="140"/>
    </row>
    <row r="45" spans="1:24" x14ac:dyDescent="0.25">
      <c r="A45" s="19"/>
      <c r="B45" s="110"/>
      <c r="C45" s="110"/>
      <c r="D45" s="110"/>
      <c r="E45" s="110"/>
      <c r="H45" s="110"/>
      <c r="I45" s="110"/>
      <c r="J45" s="110"/>
      <c r="L45" s="110"/>
      <c r="N45" s="110"/>
      <c r="O45" s="108"/>
      <c r="P45" s="108"/>
      <c r="Q45" s="110"/>
      <c r="R45" s="110"/>
      <c r="S45" s="110"/>
      <c r="T45" s="110"/>
      <c r="U45" s="56"/>
      <c r="V45" s="57"/>
      <c r="W45" s="39"/>
      <c r="X45" s="140"/>
    </row>
    <row r="46" spans="1:24" x14ac:dyDescent="0.25">
      <c r="A46" s="19"/>
      <c r="P46" s="108"/>
      <c r="T46" s="110"/>
      <c r="U46" s="56"/>
      <c r="V46" s="57"/>
      <c r="W46" s="39"/>
      <c r="X46" s="140"/>
    </row>
    <row r="47" spans="1:24" x14ac:dyDescent="0.25">
      <c r="A47" s="19"/>
      <c r="P47" s="108"/>
      <c r="T47" s="110"/>
      <c r="U47" s="56"/>
      <c r="V47" s="57"/>
      <c r="W47" s="39"/>
      <c r="X47" s="140"/>
    </row>
    <row r="48" spans="1:24" x14ac:dyDescent="0.25">
      <c r="A48" s="19"/>
      <c r="B48" s="110"/>
      <c r="C48" s="110"/>
      <c r="D48" s="110"/>
      <c r="E48" s="110"/>
      <c r="H48" s="110"/>
      <c r="I48" s="110"/>
      <c r="J48" s="110"/>
      <c r="L48" s="110"/>
      <c r="N48" s="110"/>
      <c r="O48" s="108"/>
      <c r="P48" s="108"/>
      <c r="Q48" s="110"/>
      <c r="R48" s="110"/>
      <c r="S48" s="110"/>
      <c r="T48" s="110"/>
      <c r="U48" s="56"/>
      <c r="V48" s="57"/>
      <c r="W48" s="39"/>
      <c r="X48" s="140"/>
    </row>
    <row r="49" spans="1:24" x14ac:dyDescent="0.25">
      <c r="A49" s="19"/>
      <c r="B49" s="110"/>
      <c r="C49" s="110"/>
      <c r="D49" s="110"/>
      <c r="E49" s="110"/>
      <c r="H49" s="110"/>
      <c r="I49" s="110"/>
      <c r="J49" s="110"/>
      <c r="L49" s="110"/>
      <c r="N49" s="110"/>
      <c r="O49" s="108"/>
      <c r="P49" s="108"/>
      <c r="Q49" s="110"/>
      <c r="R49" s="110"/>
      <c r="S49" s="110"/>
      <c r="T49" s="110"/>
      <c r="U49" s="56"/>
      <c r="V49" s="57"/>
      <c r="W49" s="39"/>
      <c r="X49" s="140"/>
    </row>
    <row r="50" spans="1:24" x14ac:dyDescent="0.25">
      <c r="A50" s="19"/>
      <c r="B50" s="110"/>
      <c r="C50" s="110"/>
      <c r="D50" s="110"/>
      <c r="E50" s="110"/>
      <c r="H50" s="110"/>
      <c r="I50" s="110"/>
      <c r="J50" s="110"/>
      <c r="L50" s="110"/>
      <c r="N50" s="108"/>
      <c r="O50" s="108"/>
      <c r="P50" s="108"/>
      <c r="Q50" s="110"/>
      <c r="R50" s="110"/>
      <c r="S50" s="110"/>
      <c r="T50" s="110"/>
      <c r="U50" s="56"/>
      <c r="V50" s="57"/>
      <c r="W50" s="39"/>
      <c r="X50" s="140"/>
    </row>
    <row r="51" spans="1:24" x14ac:dyDescent="0.25">
      <c r="A51" s="19"/>
      <c r="B51" s="110"/>
      <c r="C51" s="110"/>
      <c r="D51" s="110"/>
      <c r="E51" s="110"/>
      <c r="H51" s="110"/>
      <c r="I51" s="110"/>
      <c r="J51" s="110"/>
      <c r="L51" s="110"/>
      <c r="N51" s="110"/>
      <c r="O51" s="108"/>
      <c r="P51" s="108"/>
      <c r="Q51" s="110"/>
      <c r="R51" s="110"/>
      <c r="S51" s="110"/>
      <c r="T51" s="54"/>
      <c r="U51" s="56"/>
      <c r="V51" s="57"/>
      <c r="W51" s="39"/>
      <c r="X51" s="140"/>
    </row>
    <row r="52" spans="1:24" x14ac:dyDescent="0.25">
      <c r="A52" s="19"/>
      <c r="B52" s="110"/>
      <c r="C52" s="110"/>
      <c r="D52" s="110"/>
      <c r="E52" s="110"/>
      <c r="H52" s="110"/>
      <c r="I52" s="110"/>
      <c r="J52" s="110"/>
      <c r="L52" s="110"/>
      <c r="N52" s="110"/>
      <c r="O52" s="108"/>
      <c r="P52" s="108"/>
      <c r="Q52" s="110"/>
      <c r="R52" s="110"/>
      <c r="S52" s="110"/>
      <c r="T52" s="110"/>
      <c r="U52" s="56"/>
      <c r="V52" s="57"/>
      <c r="W52" s="39"/>
      <c r="X52" s="140"/>
    </row>
    <row r="53" spans="1:24" x14ac:dyDescent="0.25">
      <c r="A53" s="19"/>
      <c r="B53" s="110"/>
      <c r="C53" s="110"/>
      <c r="D53" s="110"/>
      <c r="E53" s="110"/>
      <c r="H53" s="110"/>
      <c r="I53" s="110"/>
      <c r="J53" s="110"/>
      <c r="L53" s="110"/>
      <c r="N53" s="110"/>
      <c r="O53" s="108"/>
      <c r="P53" s="108"/>
      <c r="Q53" s="110"/>
      <c r="R53" s="110"/>
      <c r="S53" s="110"/>
      <c r="T53" s="110"/>
      <c r="U53" s="56"/>
      <c r="V53" s="57"/>
      <c r="W53" s="39"/>
      <c r="X53" s="140"/>
    </row>
    <row r="54" spans="1:24" x14ac:dyDescent="0.25">
      <c r="A54" s="19"/>
      <c r="B54" s="110"/>
      <c r="C54" s="110"/>
      <c r="D54" s="110"/>
      <c r="E54" s="110"/>
      <c r="H54" s="110"/>
      <c r="I54" s="110"/>
      <c r="J54" s="110"/>
      <c r="L54" s="110"/>
      <c r="N54" s="110"/>
      <c r="O54" s="110"/>
      <c r="P54" s="108"/>
      <c r="Q54" s="110"/>
      <c r="R54" s="110"/>
      <c r="S54" s="110"/>
      <c r="T54" s="110"/>
      <c r="U54" s="56"/>
      <c r="V54" s="57"/>
      <c r="W54" s="39"/>
      <c r="X54" s="140"/>
    </row>
    <row r="55" spans="1:24" x14ac:dyDescent="0.25">
      <c r="A55" s="19"/>
      <c r="B55" s="110"/>
      <c r="C55" s="110"/>
      <c r="D55" s="110"/>
      <c r="E55" s="110"/>
      <c r="H55" s="110"/>
      <c r="I55" s="110"/>
      <c r="J55" s="110"/>
      <c r="L55" s="110"/>
      <c r="N55" s="110"/>
      <c r="O55" s="110"/>
      <c r="P55" s="108"/>
      <c r="Q55" s="110"/>
      <c r="R55" s="110"/>
      <c r="S55" s="110"/>
      <c r="T55" s="110"/>
      <c r="U55" s="56"/>
      <c r="V55" s="57"/>
      <c r="W55" s="39"/>
      <c r="X55" s="140"/>
    </row>
    <row r="56" spans="1:24" x14ac:dyDescent="0.25">
      <c r="A56" s="19"/>
      <c r="B56" s="110"/>
      <c r="C56" s="110"/>
      <c r="D56" s="110"/>
      <c r="E56" s="110"/>
      <c r="H56" s="110"/>
      <c r="I56" s="110"/>
      <c r="J56" s="110"/>
      <c r="L56" s="110"/>
      <c r="N56" s="110"/>
      <c r="O56" s="108"/>
      <c r="P56" s="108"/>
      <c r="Q56" s="110"/>
      <c r="R56" s="110"/>
      <c r="S56" s="110"/>
      <c r="T56" s="110"/>
      <c r="U56" s="56"/>
      <c r="V56" s="57"/>
      <c r="W56" s="39"/>
      <c r="X56" s="140"/>
    </row>
    <row r="57" spans="1:24" x14ac:dyDescent="0.25">
      <c r="A57" s="19"/>
      <c r="B57" s="110"/>
      <c r="C57" s="110"/>
      <c r="D57" s="110"/>
      <c r="E57" s="110"/>
      <c r="H57" s="110"/>
      <c r="I57" s="110"/>
      <c r="J57" s="110"/>
      <c r="L57" s="110"/>
      <c r="N57" s="110"/>
      <c r="O57" s="108"/>
      <c r="P57" s="108"/>
      <c r="Q57" s="110"/>
      <c r="R57" s="110"/>
      <c r="S57" s="110"/>
      <c r="T57" s="110"/>
      <c r="U57" s="56"/>
      <c r="V57" s="57"/>
      <c r="W57" s="39"/>
      <c r="X57" s="140"/>
    </row>
    <row r="58" spans="1:24" x14ac:dyDescent="0.25">
      <c r="A58" s="19"/>
      <c r="B58" s="110"/>
      <c r="C58" s="110"/>
      <c r="D58" s="110"/>
      <c r="E58" s="110"/>
      <c r="H58" s="110"/>
      <c r="I58" s="110"/>
      <c r="J58" s="110"/>
      <c r="L58" s="110"/>
      <c r="N58" s="108"/>
      <c r="O58" s="108"/>
      <c r="P58" s="108"/>
      <c r="Q58" s="110"/>
      <c r="R58" s="110"/>
      <c r="S58" s="110"/>
      <c r="T58" s="110"/>
      <c r="U58" s="56"/>
      <c r="V58" s="57"/>
      <c r="W58" s="39"/>
      <c r="X58" s="140"/>
    </row>
    <row r="59" spans="1:24" x14ac:dyDescent="0.25">
      <c r="A59" s="19"/>
      <c r="B59" s="110"/>
      <c r="C59" s="110"/>
      <c r="D59" s="110"/>
      <c r="E59" s="110"/>
      <c r="H59" s="110"/>
      <c r="I59" s="110"/>
      <c r="J59" s="110"/>
      <c r="L59" s="110"/>
      <c r="N59" s="110"/>
      <c r="O59" s="108"/>
      <c r="P59" s="108"/>
      <c r="Q59" s="110"/>
      <c r="R59" s="110"/>
      <c r="S59" s="110"/>
      <c r="T59" s="54"/>
      <c r="U59" s="56"/>
      <c r="V59" s="57"/>
      <c r="W59" s="39"/>
      <c r="X59" s="140"/>
    </row>
    <row r="60" spans="1:24" x14ac:dyDescent="0.25">
      <c r="A60" s="19"/>
      <c r="B60" s="110"/>
      <c r="C60" s="110"/>
      <c r="D60" s="110"/>
      <c r="E60" s="110"/>
      <c r="H60" s="110"/>
      <c r="I60" s="110"/>
      <c r="J60" s="110"/>
      <c r="L60" s="110"/>
      <c r="N60" s="110"/>
      <c r="O60" s="108"/>
      <c r="P60" s="108"/>
      <c r="Q60" s="110"/>
      <c r="R60" s="110"/>
      <c r="S60" s="110"/>
      <c r="T60" s="110"/>
      <c r="U60" s="56"/>
      <c r="V60" s="57"/>
      <c r="W60" s="39"/>
      <c r="X60" s="140"/>
    </row>
    <row r="61" spans="1:24" x14ac:dyDescent="0.25">
      <c r="A61" s="19"/>
      <c r="B61" s="110"/>
      <c r="C61" s="110"/>
      <c r="D61" s="110"/>
      <c r="E61" s="110"/>
      <c r="H61" s="110"/>
      <c r="I61" s="110"/>
      <c r="J61" s="110"/>
      <c r="L61" s="110"/>
      <c r="N61" s="110"/>
      <c r="O61" s="108"/>
      <c r="P61" s="108"/>
      <c r="Q61" s="110"/>
      <c r="R61" s="110"/>
      <c r="S61" s="110"/>
      <c r="T61" s="110"/>
      <c r="U61" s="56"/>
      <c r="V61" s="57"/>
      <c r="W61" s="39"/>
      <c r="X61" s="140"/>
    </row>
    <row r="62" spans="1:24" x14ac:dyDescent="0.25">
      <c r="A62" s="19"/>
      <c r="B62" s="110"/>
      <c r="C62" s="110"/>
      <c r="D62" s="110"/>
      <c r="E62" s="110"/>
      <c r="H62" s="110"/>
      <c r="I62" s="110"/>
      <c r="J62" s="110"/>
      <c r="L62" s="110"/>
      <c r="N62" s="110"/>
      <c r="O62" s="110"/>
      <c r="P62" s="108"/>
      <c r="Q62" s="110"/>
      <c r="R62" s="110"/>
      <c r="S62" s="110"/>
      <c r="T62" s="110"/>
      <c r="U62" s="56"/>
      <c r="V62" s="57"/>
      <c r="W62" s="39"/>
      <c r="X62" s="140"/>
    </row>
    <row r="63" spans="1:24" x14ac:dyDescent="0.2">
      <c r="A63" s="19"/>
      <c r="B63" s="110"/>
      <c r="C63" s="110"/>
      <c r="D63" s="110"/>
      <c r="E63" s="110"/>
      <c r="H63" s="110"/>
      <c r="I63" s="110"/>
      <c r="J63" s="110"/>
      <c r="L63" s="110"/>
      <c r="N63" s="110"/>
      <c r="O63" s="110"/>
      <c r="P63" s="108"/>
      <c r="Q63" s="110"/>
      <c r="R63" s="110"/>
      <c r="S63" s="110"/>
      <c r="T63" s="110"/>
      <c r="U63" s="56"/>
      <c r="V63" s="57"/>
      <c r="W63" s="39"/>
      <c r="X63" s="140"/>
    </row>
    <row r="64" spans="1:24" x14ac:dyDescent="0.2">
      <c r="A64" s="19"/>
      <c r="B64" s="110"/>
      <c r="C64" s="110"/>
      <c r="D64" s="110"/>
      <c r="E64" s="110"/>
      <c r="H64" s="110"/>
      <c r="I64" s="110"/>
      <c r="J64" s="110"/>
      <c r="L64" s="110"/>
      <c r="N64" s="110"/>
      <c r="O64" s="108"/>
      <c r="P64" s="108"/>
      <c r="Q64" s="110"/>
      <c r="R64" s="110"/>
      <c r="S64" s="110"/>
      <c r="T64" s="110"/>
      <c r="U64" s="56"/>
      <c r="V64" s="57"/>
      <c r="W64" s="39"/>
      <c r="X64" s="140"/>
    </row>
    <row r="65" spans="1:24" x14ac:dyDescent="0.2">
      <c r="A65" s="19"/>
      <c r="B65" s="110"/>
      <c r="C65" s="110"/>
      <c r="D65" s="110"/>
      <c r="E65" s="110"/>
      <c r="H65" s="110"/>
      <c r="I65" s="110"/>
      <c r="J65" s="110"/>
      <c r="L65" s="110"/>
      <c r="N65" s="110"/>
      <c r="O65" s="108"/>
      <c r="P65" s="108"/>
      <c r="Q65" s="110"/>
      <c r="R65" s="110"/>
      <c r="S65" s="110"/>
      <c r="T65" s="110"/>
      <c r="U65" s="56"/>
      <c r="V65" s="57"/>
      <c r="W65" s="39"/>
      <c r="X65" s="140"/>
    </row>
    <row r="66" spans="1:24" x14ac:dyDescent="0.2">
      <c r="A66" s="19"/>
      <c r="B66" s="110"/>
      <c r="C66" s="110"/>
      <c r="D66" s="110"/>
      <c r="E66" s="110"/>
      <c r="H66" s="110"/>
      <c r="I66" s="110"/>
      <c r="J66" s="110"/>
      <c r="L66" s="110"/>
      <c r="N66" s="108"/>
      <c r="O66" s="108"/>
      <c r="P66" s="108"/>
      <c r="Q66" s="110"/>
      <c r="R66" s="110"/>
      <c r="S66" s="110"/>
      <c r="T66" s="110"/>
      <c r="U66" s="56"/>
      <c r="V66" s="57"/>
      <c r="W66" s="39"/>
      <c r="X66" s="140"/>
    </row>
    <row r="67" spans="1:24" x14ac:dyDescent="0.2">
      <c r="A67" s="19"/>
      <c r="B67" s="110"/>
      <c r="C67" s="110"/>
      <c r="D67" s="110"/>
      <c r="E67" s="110"/>
      <c r="H67" s="110"/>
      <c r="I67" s="110"/>
      <c r="J67" s="110"/>
      <c r="L67" s="110"/>
      <c r="N67" s="110"/>
      <c r="O67" s="108"/>
      <c r="P67" s="108"/>
      <c r="Q67" s="110"/>
      <c r="R67" s="110"/>
      <c r="S67" s="110"/>
      <c r="T67" s="54"/>
      <c r="U67" s="56"/>
      <c r="V67" s="57"/>
      <c r="W67" s="39"/>
      <c r="X67" s="140"/>
    </row>
    <row r="68" spans="1:24" x14ac:dyDescent="0.2">
      <c r="A68" s="19"/>
      <c r="B68" s="110"/>
      <c r="C68" s="110"/>
      <c r="D68" s="110"/>
      <c r="E68" s="110"/>
      <c r="H68" s="110"/>
      <c r="I68" s="110"/>
      <c r="J68" s="110"/>
      <c r="L68" s="110"/>
      <c r="N68" s="110"/>
      <c r="O68" s="108"/>
      <c r="P68" s="108"/>
      <c r="Q68" s="110"/>
      <c r="R68" s="110"/>
      <c r="S68" s="110"/>
      <c r="T68" s="110"/>
      <c r="U68" s="56"/>
      <c r="V68" s="57"/>
      <c r="W68" s="39"/>
      <c r="X68" s="140"/>
    </row>
    <row r="69" spans="1:24" x14ac:dyDescent="0.2">
      <c r="A69" s="19"/>
      <c r="B69" s="110"/>
      <c r="C69" s="110"/>
      <c r="D69" s="110"/>
      <c r="E69" s="110"/>
      <c r="H69" s="110"/>
      <c r="I69" s="110"/>
      <c r="J69" s="110"/>
      <c r="L69" s="110"/>
      <c r="N69" s="110"/>
      <c r="O69" s="108"/>
      <c r="P69" s="108"/>
      <c r="Q69" s="110"/>
      <c r="R69" s="110"/>
      <c r="S69" s="110"/>
      <c r="T69" s="110"/>
      <c r="U69" s="56"/>
      <c r="V69" s="57"/>
      <c r="W69" s="39"/>
      <c r="X69" s="140"/>
    </row>
    <row r="70" spans="1:24" x14ac:dyDescent="0.2">
      <c r="A70" s="19"/>
      <c r="B70" s="110"/>
      <c r="C70" s="110"/>
      <c r="D70" s="110"/>
      <c r="E70" s="110"/>
      <c r="H70" s="110"/>
      <c r="I70" s="110"/>
      <c r="J70" s="110"/>
      <c r="L70" s="110"/>
      <c r="N70" s="110"/>
      <c r="O70" s="110"/>
      <c r="P70" s="108"/>
      <c r="Q70" s="110"/>
      <c r="R70" s="110"/>
      <c r="S70" s="110"/>
      <c r="T70" s="110"/>
      <c r="U70" s="56"/>
      <c r="V70" s="57"/>
      <c r="W70" s="39"/>
      <c r="X70" s="140"/>
    </row>
    <row r="71" spans="1:24" x14ac:dyDescent="0.2">
      <c r="A71" s="19"/>
      <c r="B71" s="110"/>
      <c r="C71" s="110"/>
      <c r="D71" s="110"/>
      <c r="E71" s="110"/>
      <c r="H71" s="110"/>
      <c r="I71" s="110"/>
      <c r="J71" s="110"/>
      <c r="L71" s="110"/>
      <c r="N71" s="110"/>
      <c r="O71" s="110"/>
      <c r="P71" s="108"/>
      <c r="Q71" s="110"/>
      <c r="R71" s="110"/>
      <c r="S71" s="110"/>
      <c r="T71" s="110"/>
      <c r="U71" s="56"/>
      <c r="V71" s="57"/>
      <c r="W71" s="39"/>
      <c r="X71" s="140"/>
    </row>
    <row r="72" spans="1:24" x14ac:dyDescent="0.2">
      <c r="A72" s="19"/>
      <c r="B72" s="110"/>
      <c r="C72" s="110"/>
      <c r="D72" s="110"/>
      <c r="E72" s="110"/>
      <c r="H72" s="110"/>
      <c r="I72" s="110"/>
      <c r="J72" s="110"/>
      <c r="L72" s="110"/>
      <c r="N72" s="110"/>
      <c r="O72" s="108"/>
      <c r="P72" s="108"/>
      <c r="Q72" s="110"/>
      <c r="R72" s="110"/>
      <c r="S72" s="110"/>
      <c r="T72" s="110"/>
      <c r="U72" s="56"/>
      <c r="V72" s="57"/>
      <c r="W72" s="39"/>
      <c r="X72" s="140"/>
    </row>
    <row r="73" spans="1:24" x14ac:dyDescent="0.2">
      <c r="A73" s="19"/>
      <c r="B73" s="110"/>
      <c r="C73" s="110"/>
      <c r="D73" s="110"/>
      <c r="E73" s="110"/>
      <c r="H73" s="110"/>
      <c r="I73" s="110"/>
      <c r="J73" s="110"/>
      <c r="L73" s="110"/>
      <c r="N73" s="110"/>
      <c r="O73" s="108"/>
      <c r="P73" s="108"/>
      <c r="Q73" s="110"/>
      <c r="R73" s="110"/>
      <c r="S73" s="110"/>
      <c r="T73" s="110"/>
      <c r="U73" s="56"/>
      <c r="V73" s="57"/>
      <c r="W73" s="39"/>
      <c r="X73" s="140"/>
    </row>
    <row r="74" spans="1:24" x14ac:dyDescent="0.2">
      <c r="A74" s="19"/>
      <c r="B74" s="110"/>
      <c r="C74" s="110"/>
      <c r="D74" s="110"/>
      <c r="E74" s="110"/>
      <c r="H74" s="110"/>
      <c r="I74" s="110"/>
      <c r="J74" s="110"/>
      <c r="L74" s="110"/>
      <c r="N74" s="108"/>
      <c r="O74" s="108"/>
      <c r="P74" s="108"/>
      <c r="Q74" s="110"/>
      <c r="R74" s="110"/>
      <c r="S74" s="110"/>
      <c r="T74" s="110"/>
      <c r="U74" s="56"/>
      <c r="V74" s="57"/>
      <c r="W74" s="39"/>
      <c r="X74" s="140"/>
    </row>
    <row r="75" spans="1:24" x14ac:dyDescent="0.2">
      <c r="A75" s="19"/>
      <c r="B75" s="110"/>
      <c r="C75" s="110"/>
      <c r="D75" s="110"/>
      <c r="E75" s="110"/>
      <c r="H75" s="110"/>
      <c r="I75" s="110"/>
      <c r="J75" s="110"/>
      <c r="L75" s="110"/>
      <c r="N75" s="110"/>
      <c r="O75" s="108"/>
      <c r="P75" s="108"/>
      <c r="Q75" s="110"/>
      <c r="R75" s="110"/>
      <c r="S75" s="110"/>
      <c r="T75" s="54"/>
      <c r="U75" s="56"/>
      <c r="V75" s="57"/>
      <c r="W75" s="39"/>
      <c r="X75" s="140"/>
    </row>
    <row r="76" spans="1:24" x14ac:dyDescent="0.2">
      <c r="A76" s="19"/>
      <c r="B76" s="110"/>
      <c r="C76" s="110"/>
      <c r="D76" s="110"/>
      <c r="E76" s="110"/>
      <c r="H76" s="110"/>
      <c r="I76" s="110"/>
      <c r="J76" s="110"/>
      <c r="L76" s="110"/>
      <c r="N76" s="110"/>
      <c r="O76" s="108"/>
      <c r="P76" s="108"/>
      <c r="Q76" s="110"/>
      <c r="R76" s="110"/>
      <c r="S76" s="110"/>
      <c r="T76" s="110"/>
      <c r="U76" s="56"/>
      <c r="V76" s="57"/>
      <c r="W76" s="39"/>
      <c r="X76" s="140"/>
    </row>
    <row r="77" spans="1:24" x14ac:dyDescent="0.2">
      <c r="A77" s="19"/>
      <c r="B77" s="110"/>
      <c r="C77" s="110"/>
      <c r="D77" s="110"/>
      <c r="E77" s="110"/>
      <c r="H77" s="110"/>
      <c r="I77" s="110"/>
      <c r="J77" s="110"/>
      <c r="L77" s="110"/>
      <c r="N77" s="110"/>
      <c r="O77" s="108"/>
      <c r="P77" s="108"/>
      <c r="Q77" s="110"/>
      <c r="R77" s="110"/>
      <c r="S77" s="110"/>
      <c r="T77" s="110"/>
      <c r="U77" s="56"/>
      <c r="V77" s="57"/>
      <c r="W77" s="39"/>
      <c r="X77" s="140"/>
    </row>
    <row r="78" spans="1:24" s="110" customFormat="1" x14ac:dyDescent="0.2">
      <c r="A78" s="19"/>
      <c r="U78" s="56"/>
      <c r="V78" s="57"/>
      <c r="W78" s="39"/>
      <c r="X78" s="140"/>
    </row>
    <row r="79" spans="1:24" s="110" customFormat="1" x14ac:dyDescent="0.2">
      <c r="A79" s="19"/>
      <c r="U79" s="56"/>
      <c r="V79" s="57"/>
      <c r="W79" s="39"/>
      <c r="X79" s="140"/>
    </row>
    <row r="80" spans="1:24" s="110" customFormat="1" x14ac:dyDescent="0.2">
      <c r="A80" s="19"/>
      <c r="O80" s="108"/>
      <c r="P80" s="108"/>
      <c r="U80" s="56"/>
      <c r="V80" s="57"/>
      <c r="W80" s="39"/>
      <c r="X80" s="140"/>
    </row>
    <row r="81" spans="1:24" s="110" customFormat="1" x14ac:dyDescent="0.2">
      <c r="A81" s="19"/>
      <c r="O81" s="108"/>
      <c r="P81" s="108"/>
      <c r="U81" s="56"/>
      <c r="V81" s="57"/>
      <c r="W81" s="39"/>
      <c r="X81" s="140"/>
    </row>
    <row r="82" spans="1:24" s="110" customFormat="1" x14ac:dyDescent="0.2">
      <c r="A82" s="19"/>
      <c r="N82" s="108"/>
      <c r="O82" s="108"/>
      <c r="P82" s="108"/>
      <c r="U82" s="56"/>
      <c r="V82" s="57"/>
      <c r="W82" s="39"/>
      <c r="X82" s="140"/>
    </row>
    <row r="83" spans="1:24" s="110" customFormat="1" x14ac:dyDescent="0.2">
      <c r="A83" s="19"/>
      <c r="O83" s="108"/>
      <c r="P83" s="108"/>
      <c r="T83" s="54"/>
      <c r="U83" s="56"/>
      <c r="V83" s="57"/>
      <c r="W83" s="39"/>
      <c r="X83" s="140"/>
    </row>
    <row r="84" spans="1:24" s="110" customFormat="1" x14ac:dyDescent="0.2">
      <c r="A84" s="19"/>
      <c r="O84" s="108"/>
      <c r="P84" s="108"/>
      <c r="U84" s="56"/>
      <c r="V84" s="57"/>
      <c r="W84" s="39"/>
      <c r="X84" s="140"/>
    </row>
    <row r="85" spans="1:24" s="110" customFormat="1" x14ac:dyDescent="0.2">
      <c r="A85" s="19"/>
      <c r="O85" s="108"/>
      <c r="P85" s="108"/>
      <c r="U85" s="56"/>
      <c r="V85" s="57"/>
      <c r="W85" s="39"/>
      <c r="X85" s="140"/>
    </row>
    <row r="86" spans="1:24" s="110" customFormat="1" x14ac:dyDescent="0.2">
      <c r="A86" s="19"/>
      <c r="U86" s="56"/>
      <c r="V86" s="57"/>
      <c r="W86" s="39"/>
      <c r="X86" s="140"/>
    </row>
    <row r="87" spans="1:24" s="110" customFormat="1" x14ac:dyDescent="0.2">
      <c r="A87" s="19"/>
      <c r="U87" s="56"/>
      <c r="V87" s="57"/>
      <c r="W87" s="39"/>
      <c r="X87" s="140"/>
    </row>
    <row r="88" spans="1:24" s="110" customFormat="1" x14ac:dyDescent="0.2">
      <c r="A88" s="19"/>
      <c r="O88" s="108"/>
      <c r="P88" s="108"/>
      <c r="U88" s="56"/>
      <c r="V88" s="57"/>
      <c r="W88" s="39"/>
      <c r="X88" s="140"/>
    </row>
    <row r="89" spans="1:24" s="110" customFormat="1" x14ac:dyDescent="0.2">
      <c r="A89" s="19"/>
      <c r="O89" s="108"/>
      <c r="P89" s="108"/>
      <c r="U89" s="56"/>
      <c r="V89" s="57"/>
      <c r="W89" s="39"/>
      <c r="X89" s="140"/>
    </row>
    <row r="90" spans="1:24" s="110" customFormat="1" x14ac:dyDescent="0.2">
      <c r="A90" s="19"/>
      <c r="N90" s="108"/>
      <c r="O90" s="108"/>
      <c r="P90" s="108"/>
      <c r="U90" s="56"/>
      <c r="V90" s="57"/>
      <c r="W90" s="39"/>
      <c r="X90" s="140"/>
    </row>
    <row r="91" spans="1:24" s="110" customFormat="1" x14ac:dyDescent="0.2">
      <c r="A91" s="19"/>
      <c r="O91" s="108"/>
      <c r="P91" s="108"/>
      <c r="T91" s="54"/>
      <c r="U91" s="56"/>
      <c r="V91" s="57"/>
      <c r="W91" s="39"/>
      <c r="X91" s="140"/>
    </row>
    <row r="92" spans="1:24" s="110" customFormat="1" x14ac:dyDescent="0.2">
      <c r="A92" s="19"/>
      <c r="O92" s="108"/>
      <c r="P92" s="108"/>
      <c r="U92" s="56"/>
      <c r="V92" s="57"/>
      <c r="W92" s="39"/>
      <c r="X92" s="140"/>
    </row>
    <row r="93" spans="1:24" s="110" customFormat="1" x14ac:dyDescent="0.2">
      <c r="A93" s="19"/>
      <c r="O93" s="108"/>
      <c r="P93" s="108"/>
      <c r="U93" s="56"/>
      <c r="V93" s="57"/>
      <c r="W93" s="39"/>
      <c r="X93" s="140"/>
    </row>
    <row r="94" spans="1:24" s="110" customFormat="1" x14ac:dyDescent="0.2">
      <c r="A94" s="19"/>
      <c r="U94" s="56"/>
      <c r="V94" s="57"/>
      <c r="W94" s="39"/>
      <c r="X94" s="140"/>
    </row>
    <row r="95" spans="1:24" s="110" customFormat="1" x14ac:dyDescent="0.2">
      <c r="A95" s="19"/>
      <c r="U95" s="56"/>
      <c r="V95" s="57"/>
      <c r="W95" s="39"/>
      <c r="X95" s="140"/>
    </row>
    <row r="96" spans="1:24" s="110" customFormat="1" x14ac:dyDescent="0.2">
      <c r="A96" s="19"/>
      <c r="O96" s="108"/>
      <c r="P96" s="108"/>
      <c r="U96" s="56"/>
      <c r="V96" s="57"/>
      <c r="W96" s="39"/>
      <c r="X96" s="140"/>
    </row>
    <row r="97" spans="1:24" s="110" customFormat="1" x14ac:dyDescent="0.2">
      <c r="A97" s="19"/>
      <c r="O97" s="108"/>
      <c r="P97" s="108"/>
      <c r="U97" s="56"/>
      <c r="V97" s="57"/>
      <c r="W97" s="39"/>
      <c r="X97" s="140"/>
    </row>
    <row r="98" spans="1:24" s="110" customFormat="1" x14ac:dyDescent="0.2">
      <c r="A98" s="19"/>
      <c r="N98" s="108"/>
      <c r="O98" s="108"/>
      <c r="P98" s="108"/>
      <c r="U98" s="56"/>
      <c r="V98" s="57"/>
      <c r="W98" s="39"/>
      <c r="X98" s="140"/>
    </row>
    <row r="99" spans="1:24" s="110" customFormat="1" x14ac:dyDescent="0.2">
      <c r="A99" s="19"/>
      <c r="O99" s="108"/>
      <c r="P99" s="108"/>
      <c r="T99" s="54"/>
      <c r="U99" s="56"/>
      <c r="V99" s="57"/>
      <c r="W99" s="39"/>
      <c r="X99" s="140"/>
    </row>
    <row r="100" spans="1:24" x14ac:dyDescent="0.2">
      <c r="A100" s="19"/>
      <c r="B100" s="110"/>
      <c r="C100" s="110"/>
      <c r="D100" s="110"/>
      <c r="E100" s="110"/>
      <c r="H100" s="110"/>
      <c r="I100" s="110"/>
      <c r="J100" s="110"/>
      <c r="L100" s="110"/>
      <c r="N100" s="110"/>
      <c r="O100" s="108"/>
      <c r="P100" s="108"/>
      <c r="Q100" s="110"/>
      <c r="R100" s="110"/>
      <c r="S100" s="110"/>
      <c r="T100" s="110"/>
      <c r="U100" s="56"/>
      <c r="V100" s="57"/>
      <c r="W100" s="39"/>
      <c r="X100" s="140"/>
    </row>
    <row r="101" spans="1:24" x14ac:dyDescent="0.2">
      <c r="A101" s="19"/>
      <c r="B101" s="110"/>
      <c r="C101" s="110"/>
      <c r="D101" s="110"/>
      <c r="E101" s="110"/>
      <c r="H101" s="110"/>
      <c r="I101" s="110"/>
      <c r="J101" s="110"/>
      <c r="L101" s="110"/>
      <c r="N101" s="110"/>
      <c r="O101" s="108"/>
      <c r="P101" s="108"/>
      <c r="Q101" s="110"/>
      <c r="R101" s="110"/>
      <c r="S101" s="110"/>
      <c r="T101" s="110"/>
      <c r="U101" s="56"/>
      <c r="V101" s="57"/>
      <c r="W101" s="39"/>
      <c r="X101" s="140"/>
    </row>
    <row r="102" spans="1:24" x14ac:dyDescent="0.2">
      <c r="A102" s="19"/>
      <c r="B102" s="110"/>
      <c r="C102" s="110"/>
      <c r="D102" s="110"/>
      <c r="U102" s="56"/>
      <c r="V102" s="57"/>
      <c r="W102" s="39"/>
      <c r="X102" s="140"/>
    </row>
    <row r="103" spans="1:24" x14ac:dyDescent="0.2">
      <c r="A103" s="19"/>
      <c r="B103" s="110"/>
      <c r="C103" s="110"/>
      <c r="D103" s="110"/>
      <c r="U103" s="56"/>
      <c r="V103" s="57"/>
      <c r="W103" s="39"/>
      <c r="X103" s="140"/>
    </row>
    <row r="104" spans="1:24" x14ac:dyDescent="0.2">
      <c r="A104" s="19"/>
      <c r="B104" s="110"/>
      <c r="C104" s="110"/>
      <c r="D104" s="110"/>
      <c r="E104" s="110"/>
      <c r="H104" s="110"/>
      <c r="I104" s="110"/>
      <c r="J104" s="110"/>
      <c r="L104" s="110"/>
      <c r="N104" s="110"/>
      <c r="O104" s="108"/>
      <c r="P104" s="108"/>
      <c r="Q104" s="110"/>
      <c r="R104" s="110"/>
      <c r="S104" s="110"/>
      <c r="T104" s="110"/>
      <c r="U104" s="56"/>
      <c r="V104" s="57"/>
      <c r="W104" s="39"/>
      <c r="X104" s="140"/>
    </row>
    <row r="105" spans="1:24" x14ac:dyDescent="0.2">
      <c r="A105" s="19"/>
      <c r="B105" s="110"/>
      <c r="C105" s="110"/>
      <c r="D105" s="110"/>
      <c r="E105" s="110"/>
      <c r="H105" s="110"/>
      <c r="I105" s="110"/>
      <c r="J105" s="110"/>
      <c r="L105" s="110"/>
      <c r="N105" s="110"/>
      <c r="O105" s="108"/>
      <c r="P105" s="108"/>
      <c r="Q105" s="110"/>
      <c r="R105" s="110"/>
      <c r="S105" s="110"/>
      <c r="T105" s="110"/>
      <c r="U105" s="56"/>
      <c r="V105" s="57"/>
      <c r="W105" s="39"/>
      <c r="X105" s="140"/>
    </row>
    <row r="106" spans="1:24" x14ac:dyDescent="0.2">
      <c r="A106" s="19"/>
      <c r="B106" s="110"/>
      <c r="C106" s="110"/>
      <c r="D106" s="110"/>
      <c r="E106" s="110"/>
      <c r="H106" s="110"/>
      <c r="I106" s="110"/>
      <c r="J106" s="110"/>
      <c r="L106" s="110"/>
      <c r="N106" s="108"/>
      <c r="O106" s="108"/>
      <c r="P106" s="108"/>
      <c r="Q106" s="110"/>
      <c r="R106" s="110"/>
      <c r="S106" s="110"/>
      <c r="T106" s="110"/>
      <c r="U106" s="56"/>
      <c r="V106" s="57"/>
      <c r="W106" s="39"/>
      <c r="X106" s="140"/>
    </row>
    <row r="107" spans="1:24" x14ac:dyDescent="0.2">
      <c r="A107" s="19"/>
      <c r="B107" s="110"/>
      <c r="C107" s="110"/>
      <c r="D107" s="110"/>
      <c r="E107" s="110"/>
      <c r="H107" s="110"/>
      <c r="I107" s="110"/>
      <c r="J107" s="110"/>
      <c r="L107" s="110"/>
      <c r="N107" s="110"/>
      <c r="O107" s="108"/>
      <c r="P107" s="108"/>
      <c r="Q107" s="110"/>
      <c r="R107" s="110"/>
      <c r="S107" s="110"/>
      <c r="T107" s="54"/>
      <c r="U107" s="56"/>
      <c r="V107" s="57"/>
      <c r="W107" s="39"/>
      <c r="X107" s="140"/>
    </row>
    <row r="108" spans="1:24" x14ac:dyDescent="0.2">
      <c r="A108" s="19"/>
      <c r="B108" s="110"/>
      <c r="C108" s="110"/>
      <c r="D108" s="110"/>
      <c r="E108" s="110"/>
      <c r="H108" s="110"/>
      <c r="I108" s="110"/>
      <c r="J108" s="110"/>
      <c r="L108" s="110"/>
      <c r="N108" s="110"/>
      <c r="O108" s="108"/>
      <c r="P108" s="108"/>
      <c r="Q108" s="110"/>
      <c r="R108" s="110"/>
      <c r="S108" s="110"/>
      <c r="T108" s="110"/>
      <c r="U108" s="56"/>
      <c r="V108" s="57"/>
      <c r="W108" s="39"/>
      <c r="X108" s="140"/>
    </row>
    <row r="109" spans="1:24" x14ac:dyDescent="0.2">
      <c r="A109" s="19"/>
      <c r="B109" s="110"/>
      <c r="C109" s="110"/>
      <c r="D109" s="110"/>
      <c r="E109" s="110"/>
      <c r="H109" s="110"/>
      <c r="I109" s="110"/>
      <c r="J109" s="110"/>
      <c r="L109" s="110"/>
      <c r="N109" s="110"/>
      <c r="O109" s="108"/>
      <c r="P109" s="108"/>
      <c r="Q109" s="110"/>
      <c r="R109" s="110"/>
      <c r="S109" s="110"/>
      <c r="T109" s="110"/>
      <c r="U109" s="56"/>
      <c r="V109" s="57"/>
      <c r="W109" s="39"/>
      <c r="X109" s="140"/>
    </row>
    <row r="110" spans="1:24" x14ac:dyDescent="0.2">
      <c r="A110" s="19"/>
      <c r="B110" s="110"/>
      <c r="C110" s="110"/>
      <c r="D110" s="110"/>
      <c r="E110" s="110"/>
      <c r="H110" s="110"/>
      <c r="I110" s="110"/>
      <c r="J110" s="110"/>
      <c r="L110" s="110"/>
      <c r="N110" s="110"/>
      <c r="O110" s="110"/>
      <c r="P110" s="108"/>
      <c r="Q110" s="110"/>
      <c r="R110" s="110"/>
      <c r="S110" s="110"/>
      <c r="T110" s="110"/>
      <c r="U110" s="56"/>
      <c r="V110" s="57"/>
      <c r="W110" s="39"/>
      <c r="X110" s="140"/>
    </row>
    <row r="111" spans="1:24" x14ac:dyDescent="0.2">
      <c r="A111" s="19"/>
      <c r="B111" s="110"/>
      <c r="C111" s="110"/>
      <c r="D111" s="110"/>
      <c r="E111" s="110"/>
      <c r="H111" s="110"/>
      <c r="I111" s="110"/>
      <c r="J111" s="110"/>
      <c r="L111" s="110"/>
      <c r="N111" s="110"/>
      <c r="O111" s="110"/>
      <c r="P111" s="108"/>
      <c r="Q111" s="110"/>
      <c r="R111" s="110"/>
      <c r="S111" s="110"/>
      <c r="T111" s="110"/>
      <c r="U111" s="56"/>
      <c r="V111" s="57"/>
      <c r="W111" s="39"/>
      <c r="X111" s="140"/>
    </row>
    <row r="112" spans="1:24" x14ac:dyDescent="0.2">
      <c r="A112" s="19"/>
      <c r="B112" s="110"/>
      <c r="C112" s="110"/>
      <c r="D112" s="110"/>
      <c r="E112" s="110"/>
      <c r="H112" s="110"/>
      <c r="I112" s="110"/>
      <c r="J112" s="110"/>
      <c r="L112" s="110"/>
      <c r="N112" s="110"/>
      <c r="O112" s="108"/>
      <c r="P112" s="108"/>
      <c r="Q112" s="110"/>
      <c r="R112" s="110"/>
      <c r="S112" s="110"/>
      <c r="T112" s="110"/>
      <c r="U112" s="56"/>
      <c r="V112" s="57"/>
      <c r="W112" s="39"/>
      <c r="X112" s="140"/>
    </row>
    <row r="113" spans="1:24" x14ac:dyDescent="0.2">
      <c r="A113" s="19"/>
      <c r="B113" s="110"/>
      <c r="C113" s="110"/>
      <c r="D113" s="110"/>
      <c r="E113" s="110"/>
      <c r="H113" s="110"/>
      <c r="I113" s="110"/>
      <c r="J113" s="110"/>
      <c r="L113" s="110"/>
      <c r="N113" s="110"/>
      <c r="O113" s="108"/>
      <c r="P113" s="108"/>
      <c r="Q113" s="110"/>
      <c r="R113" s="110"/>
      <c r="S113" s="110"/>
      <c r="T113" s="110"/>
      <c r="U113" s="56"/>
      <c r="V113" s="57"/>
      <c r="W113" s="39"/>
      <c r="X113" s="140"/>
    </row>
    <row r="114" spans="1:24" x14ac:dyDescent="0.2">
      <c r="A114" s="19"/>
      <c r="B114" s="110"/>
      <c r="C114" s="110"/>
      <c r="D114" s="110"/>
      <c r="E114" s="110"/>
      <c r="H114" s="110"/>
      <c r="I114" s="110"/>
      <c r="J114" s="110"/>
      <c r="L114" s="110"/>
      <c r="N114" s="108"/>
      <c r="O114" s="108"/>
      <c r="P114" s="108"/>
      <c r="Q114" s="110"/>
      <c r="R114" s="110"/>
      <c r="S114" s="110"/>
      <c r="T114" s="110"/>
      <c r="U114" s="56"/>
      <c r="V114" s="57"/>
      <c r="W114" s="39"/>
      <c r="X114" s="140"/>
    </row>
    <row r="115" spans="1:24" x14ac:dyDescent="0.2">
      <c r="A115" s="19"/>
      <c r="B115" s="110"/>
      <c r="C115" s="110"/>
      <c r="D115" s="110"/>
      <c r="E115" s="110"/>
      <c r="H115" s="110"/>
      <c r="I115" s="110"/>
      <c r="J115" s="110"/>
      <c r="L115" s="110"/>
      <c r="N115" s="110"/>
      <c r="O115" s="108"/>
      <c r="P115" s="108"/>
      <c r="Q115" s="110"/>
      <c r="R115" s="110"/>
      <c r="S115" s="110"/>
      <c r="T115" s="54"/>
      <c r="U115" s="56"/>
      <c r="V115" s="57"/>
      <c r="W115" s="39"/>
      <c r="X115" s="140"/>
    </row>
    <row r="116" spans="1:24" x14ac:dyDescent="0.2">
      <c r="A116" s="19"/>
      <c r="B116" s="110"/>
      <c r="C116" s="110"/>
      <c r="D116" s="110"/>
      <c r="E116" s="110"/>
      <c r="H116" s="110"/>
      <c r="I116" s="110"/>
      <c r="J116" s="110"/>
      <c r="L116" s="110"/>
      <c r="N116" s="110"/>
      <c r="O116" s="108"/>
      <c r="P116" s="108"/>
      <c r="Q116" s="110"/>
      <c r="R116" s="110"/>
      <c r="S116" s="110"/>
      <c r="T116" s="110"/>
      <c r="U116" s="56"/>
      <c r="V116" s="57"/>
      <c r="W116" s="39"/>
      <c r="X116" s="140"/>
    </row>
    <row r="117" spans="1:24" x14ac:dyDescent="0.2">
      <c r="A117" s="19"/>
      <c r="B117" s="110"/>
      <c r="C117" s="110"/>
      <c r="D117" s="110"/>
      <c r="E117" s="110"/>
      <c r="H117" s="110"/>
      <c r="I117" s="110"/>
      <c r="J117" s="110"/>
      <c r="L117" s="110"/>
      <c r="N117" s="110"/>
      <c r="O117" s="108"/>
      <c r="P117" s="108"/>
      <c r="Q117" s="110"/>
      <c r="R117" s="110"/>
      <c r="S117" s="110"/>
      <c r="T117" s="110"/>
      <c r="U117" s="56"/>
      <c r="V117" s="57"/>
      <c r="W117" s="39"/>
      <c r="X117" s="140"/>
    </row>
    <row r="118" spans="1:24" x14ac:dyDescent="0.2">
      <c r="A118" s="19"/>
      <c r="B118" s="110"/>
      <c r="C118" s="110"/>
      <c r="D118" s="110"/>
      <c r="E118" s="110"/>
      <c r="H118" s="110"/>
      <c r="I118" s="110"/>
      <c r="J118" s="110"/>
      <c r="L118" s="110"/>
      <c r="N118" s="110"/>
      <c r="O118" s="110"/>
      <c r="P118" s="108"/>
      <c r="Q118" s="110"/>
      <c r="R118" s="110"/>
      <c r="S118" s="110"/>
      <c r="T118" s="110"/>
      <c r="U118" s="56"/>
      <c r="V118" s="57"/>
      <c r="W118" s="39"/>
      <c r="X118" s="140"/>
    </row>
    <row r="119" spans="1:24" x14ac:dyDescent="0.2">
      <c r="A119" s="19"/>
      <c r="B119" s="110"/>
      <c r="C119" s="110"/>
      <c r="D119" s="110"/>
      <c r="E119" s="110"/>
      <c r="H119" s="110"/>
      <c r="I119" s="110"/>
      <c r="J119" s="110"/>
      <c r="L119" s="110"/>
      <c r="N119" s="110"/>
      <c r="O119" s="110"/>
      <c r="P119" s="108"/>
      <c r="Q119" s="110"/>
      <c r="R119" s="110"/>
      <c r="S119" s="110"/>
      <c r="T119" s="110"/>
      <c r="U119" s="56"/>
      <c r="V119" s="57"/>
      <c r="W119" s="39"/>
      <c r="X119" s="140"/>
    </row>
    <row r="120" spans="1:24" x14ac:dyDescent="0.2">
      <c r="A120" s="19"/>
      <c r="B120" s="110"/>
      <c r="C120" s="110"/>
      <c r="D120" s="110"/>
      <c r="E120" s="110"/>
      <c r="H120" s="110"/>
      <c r="I120" s="110"/>
      <c r="J120" s="110"/>
      <c r="L120" s="110"/>
      <c r="N120" s="110"/>
      <c r="O120" s="108"/>
      <c r="P120" s="108"/>
      <c r="Q120" s="110"/>
      <c r="R120" s="110"/>
      <c r="S120" s="110"/>
      <c r="T120" s="110"/>
      <c r="U120" s="56"/>
      <c r="V120" s="57"/>
      <c r="W120" s="39"/>
      <c r="X120" s="140"/>
    </row>
    <row r="121" spans="1:24" x14ac:dyDescent="0.2">
      <c r="A121" s="19"/>
      <c r="B121" s="110"/>
      <c r="C121" s="110"/>
      <c r="D121" s="110"/>
      <c r="E121" s="110"/>
      <c r="H121" s="110"/>
      <c r="I121" s="110"/>
      <c r="J121" s="110"/>
      <c r="L121" s="110"/>
      <c r="N121" s="110"/>
      <c r="O121" s="108"/>
      <c r="P121" s="108"/>
      <c r="Q121" s="110"/>
      <c r="R121" s="110"/>
      <c r="S121" s="110"/>
      <c r="T121" s="110"/>
      <c r="U121" s="56"/>
      <c r="V121" s="57"/>
      <c r="W121" s="39"/>
      <c r="X121" s="140"/>
    </row>
    <row r="122" spans="1:24" x14ac:dyDescent="0.2">
      <c r="A122" s="19"/>
      <c r="B122" s="110"/>
      <c r="C122" s="110"/>
      <c r="D122" s="110"/>
      <c r="E122" s="110"/>
      <c r="H122" s="110"/>
      <c r="I122" s="110"/>
      <c r="J122" s="110"/>
      <c r="L122" s="110"/>
      <c r="N122" s="108"/>
      <c r="O122" s="108"/>
      <c r="P122" s="108"/>
      <c r="Q122" s="110"/>
      <c r="R122" s="110"/>
      <c r="S122" s="110"/>
      <c r="T122" s="110"/>
      <c r="U122" s="56"/>
      <c r="V122" s="57"/>
      <c r="W122" s="39"/>
      <c r="X122" s="140"/>
    </row>
    <row r="123" spans="1:24" x14ac:dyDescent="0.2">
      <c r="A123" s="19"/>
      <c r="B123" s="110"/>
      <c r="C123" s="110"/>
      <c r="D123" s="110"/>
      <c r="E123" s="110"/>
      <c r="H123" s="110"/>
      <c r="I123" s="110"/>
      <c r="J123" s="110"/>
      <c r="L123" s="110"/>
      <c r="N123" s="110"/>
      <c r="O123" s="108"/>
      <c r="P123" s="108"/>
      <c r="Q123" s="110"/>
      <c r="R123" s="110"/>
      <c r="S123" s="110"/>
      <c r="T123" s="54"/>
      <c r="U123" s="56"/>
      <c r="V123" s="57"/>
      <c r="W123" s="39"/>
      <c r="X123" s="140"/>
    </row>
    <row r="124" spans="1:24" x14ac:dyDescent="0.2">
      <c r="A124" s="19"/>
      <c r="B124" s="110"/>
      <c r="C124" s="110"/>
      <c r="D124" s="110"/>
      <c r="E124" s="110"/>
      <c r="H124" s="110"/>
      <c r="I124" s="110"/>
      <c r="J124" s="110"/>
      <c r="L124" s="110"/>
      <c r="N124" s="110"/>
      <c r="O124" s="108"/>
      <c r="P124" s="108"/>
      <c r="Q124" s="110"/>
      <c r="R124" s="110"/>
      <c r="S124" s="110"/>
      <c r="T124" s="110"/>
      <c r="U124" s="56"/>
      <c r="V124" s="57"/>
      <c r="W124" s="39"/>
      <c r="X124" s="140"/>
    </row>
    <row r="125" spans="1:24" x14ac:dyDescent="0.2">
      <c r="A125" s="19"/>
      <c r="B125" s="110"/>
      <c r="C125" s="110"/>
      <c r="D125" s="110"/>
      <c r="E125" s="110"/>
      <c r="H125" s="110"/>
      <c r="I125" s="110"/>
      <c r="J125" s="110"/>
      <c r="L125" s="110"/>
      <c r="N125" s="110"/>
      <c r="O125" s="108"/>
      <c r="P125" s="108"/>
      <c r="Q125" s="110"/>
      <c r="R125" s="110"/>
      <c r="S125" s="110"/>
      <c r="T125" s="110"/>
      <c r="U125" s="56"/>
      <c r="V125" s="57"/>
      <c r="W125" s="39"/>
      <c r="X125" s="140"/>
    </row>
    <row r="126" spans="1:24" x14ac:dyDescent="0.2">
      <c r="A126" s="19"/>
      <c r="B126" s="110"/>
      <c r="C126" s="110"/>
      <c r="D126" s="110"/>
      <c r="E126" s="110"/>
      <c r="H126" s="110"/>
      <c r="I126" s="110"/>
      <c r="J126" s="110"/>
      <c r="L126" s="110"/>
      <c r="N126" s="110"/>
      <c r="O126" s="110"/>
      <c r="P126" s="108"/>
      <c r="Q126" s="110"/>
      <c r="R126" s="110"/>
      <c r="S126" s="110"/>
      <c r="T126" s="110"/>
      <c r="U126" s="56"/>
      <c r="V126" s="57"/>
      <c r="W126" s="39"/>
      <c r="X126" s="140"/>
    </row>
    <row r="127" spans="1:24" x14ac:dyDescent="0.2">
      <c r="A127" s="19"/>
      <c r="B127" s="110"/>
      <c r="C127" s="110"/>
      <c r="D127" s="110"/>
      <c r="E127" s="110"/>
      <c r="H127" s="110"/>
      <c r="I127" s="110"/>
      <c r="J127" s="110"/>
      <c r="L127" s="110"/>
      <c r="N127" s="110"/>
      <c r="O127" s="110"/>
      <c r="P127" s="108"/>
      <c r="Q127" s="110"/>
      <c r="R127" s="110"/>
      <c r="S127" s="110"/>
      <c r="T127" s="110"/>
      <c r="U127" s="56"/>
      <c r="V127" s="57"/>
      <c r="W127" s="39"/>
      <c r="X127" s="140"/>
    </row>
    <row r="128" spans="1:24" x14ac:dyDescent="0.2">
      <c r="A128" s="19"/>
      <c r="B128" s="110"/>
      <c r="C128" s="110"/>
      <c r="D128" s="110"/>
      <c r="E128" s="110"/>
      <c r="H128" s="110"/>
      <c r="I128" s="110"/>
      <c r="J128" s="110"/>
      <c r="L128" s="110"/>
      <c r="N128" s="110"/>
      <c r="O128" s="108"/>
      <c r="P128" s="108"/>
      <c r="Q128" s="110"/>
      <c r="R128" s="110"/>
      <c r="S128" s="110"/>
      <c r="T128" s="110"/>
      <c r="U128" s="56"/>
      <c r="V128" s="57"/>
      <c r="W128" s="39"/>
      <c r="X128" s="140"/>
    </row>
    <row r="129" spans="1:24" x14ac:dyDescent="0.2">
      <c r="A129" s="19"/>
      <c r="B129" s="110"/>
      <c r="C129" s="110"/>
      <c r="D129" s="110"/>
      <c r="E129" s="110"/>
      <c r="H129" s="110"/>
      <c r="I129" s="110"/>
      <c r="J129" s="110"/>
      <c r="L129" s="110"/>
      <c r="N129" s="110"/>
      <c r="O129" s="108"/>
      <c r="P129" s="108"/>
      <c r="Q129" s="110"/>
      <c r="R129" s="110"/>
      <c r="S129" s="110"/>
      <c r="T129" s="110"/>
      <c r="U129" s="56"/>
      <c r="V129" s="57"/>
      <c r="W129" s="39"/>
      <c r="X129" s="140"/>
    </row>
    <row r="130" spans="1:24" x14ac:dyDescent="0.2">
      <c r="A130" s="19"/>
      <c r="B130" s="110"/>
      <c r="C130" s="110"/>
      <c r="D130" s="110"/>
      <c r="E130" s="110"/>
      <c r="H130" s="110"/>
      <c r="I130" s="110"/>
      <c r="J130" s="110"/>
      <c r="L130" s="110"/>
      <c r="N130" s="108"/>
      <c r="O130" s="108"/>
      <c r="P130" s="108"/>
      <c r="Q130" s="110"/>
      <c r="R130" s="110"/>
      <c r="S130" s="110"/>
      <c r="T130" s="110"/>
      <c r="U130" s="56"/>
      <c r="V130" s="57"/>
      <c r="W130" s="39"/>
      <c r="X130" s="140"/>
    </row>
    <row r="131" spans="1:24" x14ac:dyDescent="0.2">
      <c r="A131" s="19"/>
      <c r="B131" s="110"/>
      <c r="C131" s="110"/>
      <c r="D131" s="110"/>
      <c r="E131" s="110"/>
      <c r="H131" s="110"/>
      <c r="I131" s="110"/>
      <c r="J131" s="110"/>
      <c r="L131" s="110"/>
      <c r="N131" s="110"/>
      <c r="O131" s="108"/>
      <c r="P131" s="108"/>
      <c r="Q131" s="110"/>
      <c r="R131" s="110"/>
      <c r="S131" s="110"/>
      <c r="T131" s="54"/>
      <c r="U131" s="56"/>
      <c r="V131" s="57"/>
      <c r="W131" s="39"/>
      <c r="X131" s="140"/>
    </row>
    <row r="132" spans="1:24" x14ac:dyDescent="0.2">
      <c r="A132" s="19"/>
      <c r="B132" s="110"/>
      <c r="C132" s="110"/>
      <c r="D132" s="110"/>
      <c r="E132" s="110"/>
      <c r="H132" s="110"/>
      <c r="I132" s="110"/>
      <c r="J132" s="110"/>
      <c r="L132" s="110"/>
      <c r="N132" s="110"/>
      <c r="O132" s="108"/>
      <c r="P132" s="108"/>
      <c r="Q132" s="110"/>
      <c r="R132" s="110"/>
      <c r="S132" s="110"/>
      <c r="T132" s="110"/>
      <c r="U132" s="56"/>
      <c r="V132" s="57"/>
      <c r="W132" s="39"/>
      <c r="X132" s="140"/>
    </row>
    <row r="133" spans="1:24" x14ac:dyDescent="0.2">
      <c r="A133" s="19"/>
      <c r="B133" s="110"/>
      <c r="C133" s="110"/>
      <c r="D133" s="110"/>
      <c r="E133" s="110"/>
      <c r="H133" s="110"/>
      <c r="I133" s="110"/>
      <c r="J133" s="110"/>
      <c r="L133" s="110"/>
      <c r="N133" s="110"/>
      <c r="O133" s="108"/>
      <c r="P133" s="108"/>
      <c r="Q133" s="110"/>
      <c r="R133" s="110"/>
      <c r="S133" s="110"/>
      <c r="T133" s="110"/>
      <c r="U133" s="56"/>
      <c r="V133" s="57"/>
      <c r="W133" s="39"/>
      <c r="X133" s="140"/>
    </row>
    <row r="134" spans="1:24" x14ac:dyDescent="0.2">
      <c r="A134" s="19"/>
      <c r="B134" s="110"/>
      <c r="C134" s="110"/>
      <c r="D134" s="110"/>
      <c r="E134" s="110"/>
      <c r="H134" s="110"/>
      <c r="I134" s="110"/>
      <c r="J134" s="110"/>
      <c r="L134" s="110"/>
      <c r="N134" s="110"/>
      <c r="O134" s="110"/>
      <c r="P134" s="108"/>
      <c r="Q134" s="110"/>
      <c r="R134" s="110"/>
      <c r="S134" s="110"/>
      <c r="T134" s="110"/>
      <c r="U134" s="56"/>
      <c r="V134" s="57"/>
      <c r="W134" s="39"/>
      <c r="X134" s="140"/>
    </row>
    <row r="135" spans="1:24" x14ac:dyDescent="0.2">
      <c r="A135" s="19"/>
      <c r="B135" s="110"/>
      <c r="C135" s="110"/>
      <c r="D135" s="110"/>
      <c r="E135" s="110"/>
      <c r="H135" s="110"/>
      <c r="I135" s="110"/>
      <c r="J135" s="110"/>
      <c r="L135" s="110"/>
      <c r="N135" s="110"/>
      <c r="O135" s="110"/>
      <c r="P135" s="108"/>
      <c r="Q135" s="110"/>
      <c r="R135" s="110"/>
      <c r="S135" s="110"/>
      <c r="T135" s="110"/>
      <c r="U135" s="56"/>
      <c r="V135" s="57"/>
      <c r="W135" s="39"/>
      <c r="X135" s="140"/>
    </row>
    <row r="136" spans="1:24" x14ac:dyDescent="0.2">
      <c r="A136" s="19"/>
      <c r="B136" s="110"/>
      <c r="C136" s="110"/>
      <c r="D136" s="110"/>
      <c r="E136" s="110"/>
      <c r="H136" s="110"/>
      <c r="I136" s="110"/>
      <c r="J136" s="110"/>
      <c r="L136" s="110"/>
      <c r="N136" s="110"/>
      <c r="O136" s="108"/>
      <c r="P136" s="108"/>
      <c r="Q136" s="110"/>
      <c r="R136" s="110"/>
      <c r="S136" s="110"/>
      <c r="T136" s="110"/>
      <c r="U136" s="56"/>
      <c r="V136" s="57"/>
      <c r="W136" s="39"/>
      <c r="X136" s="140"/>
    </row>
    <row r="137" spans="1:24" x14ac:dyDescent="0.2">
      <c r="A137" s="19"/>
      <c r="B137" s="110"/>
      <c r="C137" s="110"/>
      <c r="D137" s="110"/>
      <c r="E137" s="110"/>
      <c r="H137" s="110"/>
      <c r="I137" s="110"/>
      <c r="J137" s="110"/>
      <c r="L137" s="110"/>
      <c r="N137" s="110"/>
      <c r="O137" s="108"/>
      <c r="P137" s="108"/>
      <c r="Q137" s="110"/>
      <c r="R137" s="110"/>
      <c r="S137" s="110"/>
      <c r="T137" s="110"/>
      <c r="U137" s="56"/>
      <c r="V137" s="57"/>
      <c r="W137" s="39"/>
      <c r="X137" s="140"/>
    </row>
    <row r="138" spans="1:24" x14ac:dyDescent="0.2">
      <c r="A138" s="19"/>
      <c r="B138" s="110"/>
      <c r="C138" s="110"/>
      <c r="D138" s="110"/>
      <c r="E138" s="110"/>
      <c r="H138" s="110"/>
      <c r="I138" s="110"/>
      <c r="J138" s="110"/>
      <c r="L138" s="110"/>
      <c r="N138" s="108"/>
      <c r="O138" s="108"/>
      <c r="P138" s="108"/>
      <c r="Q138" s="110"/>
      <c r="R138" s="110"/>
      <c r="S138" s="110"/>
      <c r="T138" s="110"/>
      <c r="U138" s="56"/>
      <c r="V138" s="57"/>
      <c r="W138" s="39"/>
      <c r="X138" s="140"/>
    </row>
    <row r="139" spans="1:24" x14ac:dyDescent="0.2">
      <c r="A139" s="19"/>
      <c r="B139" s="110"/>
      <c r="C139" s="110"/>
      <c r="D139" s="110"/>
      <c r="E139" s="110"/>
      <c r="H139" s="110"/>
      <c r="I139" s="110"/>
      <c r="J139" s="110"/>
      <c r="L139" s="110"/>
      <c r="N139" s="110"/>
      <c r="O139" s="108"/>
      <c r="P139" s="108"/>
      <c r="Q139" s="110"/>
      <c r="R139" s="110"/>
      <c r="S139" s="110"/>
      <c r="T139" s="54"/>
      <c r="U139" s="56"/>
      <c r="V139" s="57"/>
      <c r="W139" s="39"/>
      <c r="X139" s="140"/>
    </row>
    <row r="140" spans="1:24" x14ac:dyDescent="0.2">
      <c r="A140" s="19"/>
      <c r="B140" s="110"/>
      <c r="C140" s="110"/>
      <c r="D140" s="110"/>
      <c r="E140" s="110"/>
      <c r="H140" s="110"/>
      <c r="I140" s="110"/>
      <c r="J140" s="110"/>
      <c r="L140" s="110"/>
      <c r="N140" s="110"/>
      <c r="O140" s="108"/>
      <c r="P140" s="108"/>
      <c r="Q140" s="110"/>
      <c r="R140" s="110"/>
      <c r="S140" s="110"/>
      <c r="T140" s="110"/>
      <c r="U140" s="56"/>
      <c r="V140" s="57"/>
      <c r="W140" s="39"/>
      <c r="X140" s="140"/>
    </row>
    <row r="141" spans="1:24" x14ac:dyDescent="0.2">
      <c r="A141" s="19"/>
      <c r="B141" s="110"/>
      <c r="C141" s="110"/>
      <c r="D141" s="110"/>
      <c r="E141" s="110"/>
      <c r="H141" s="110"/>
      <c r="I141" s="110"/>
      <c r="J141" s="110"/>
      <c r="L141" s="110"/>
      <c r="N141" s="110"/>
      <c r="O141" s="108"/>
      <c r="P141" s="108"/>
      <c r="Q141" s="110"/>
      <c r="R141" s="110"/>
      <c r="S141" s="110"/>
      <c r="T141" s="110"/>
      <c r="U141" s="56"/>
      <c r="V141" s="57"/>
      <c r="W141" s="39"/>
      <c r="X141" s="140"/>
    </row>
    <row r="142" spans="1:24" x14ac:dyDescent="0.2">
      <c r="A142" s="19"/>
      <c r="B142" s="110"/>
      <c r="C142" s="110"/>
      <c r="D142" s="110"/>
      <c r="E142" s="110"/>
      <c r="H142" s="110"/>
      <c r="I142" s="110"/>
      <c r="J142" s="110"/>
      <c r="L142" s="110"/>
      <c r="N142" s="110"/>
      <c r="O142" s="110"/>
      <c r="P142" s="108"/>
      <c r="Q142" s="110"/>
      <c r="R142" s="110"/>
      <c r="S142" s="110"/>
      <c r="T142" s="110"/>
      <c r="U142" s="56"/>
      <c r="V142" s="57"/>
      <c r="W142" s="39"/>
      <c r="X142" s="140"/>
    </row>
    <row r="143" spans="1:24" x14ac:dyDescent="0.2">
      <c r="A143" s="19"/>
      <c r="B143" s="110"/>
      <c r="C143" s="110"/>
      <c r="D143" s="110"/>
      <c r="E143" s="110"/>
      <c r="H143" s="110"/>
      <c r="I143" s="110"/>
      <c r="J143" s="110"/>
      <c r="L143" s="110"/>
      <c r="N143" s="110"/>
      <c r="O143" s="110"/>
      <c r="P143" s="108"/>
      <c r="Q143" s="110"/>
      <c r="R143" s="110"/>
      <c r="S143" s="110"/>
      <c r="T143" s="110"/>
      <c r="U143" s="56"/>
      <c r="V143" s="57"/>
      <c r="W143" s="39"/>
      <c r="X143" s="140"/>
    </row>
    <row r="144" spans="1:24" x14ac:dyDescent="0.2">
      <c r="A144" s="19"/>
      <c r="B144" s="110"/>
      <c r="C144" s="110"/>
      <c r="D144" s="110"/>
      <c r="E144" s="110"/>
      <c r="H144" s="110"/>
      <c r="I144" s="110"/>
      <c r="J144" s="110"/>
      <c r="L144" s="110"/>
      <c r="N144" s="110"/>
      <c r="O144" s="108"/>
      <c r="P144" s="108"/>
      <c r="Q144" s="110"/>
      <c r="R144" s="110"/>
      <c r="S144" s="110"/>
      <c r="T144" s="110"/>
      <c r="U144" s="56"/>
      <c r="V144" s="57"/>
      <c r="W144" s="39"/>
      <c r="X144" s="140"/>
    </row>
    <row r="145" spans="1:24" x14ac:dyDescent="0.2">
      <c r="A145" s="19"/>
      <c r="B145" s="110"/>
      <c r="C145" s="110"/>
      <c r="D145" s="110"/>
      <c r="E145" s="110"/>
      <c r="H145" s="110"/>
      <c r="I145" s="110"/>
      <c r="J145" s="110"/>
      <c r="L145" s="110"/>
      <c r="N145" s="110"/>
      <c r="O145" s="108"/>
      <c r="P145" s="108"/>
      <c r="Q145" s="110"/>
      <c r="R145" s="110"/>
      <c r="S145" s="110"/>
      <c r="T145" s="110"/>
      <c r="U145" s="56"/>
      <c r="V145" s="57"/>
      <c r="W145" s="39"/>
      <c r="X145" s="140"/>
    </row>
    <row r="146" spans="1:24" x14ac:dyDescent="0.2">
      <c r="A146" s="19"/>
      <c r="B146" s="110"/>
      <c r="C146" s="110"/>
      <c r="D146" s="110"/>
      <c r="E146" s="110"/>
      <c r="H146" s="110"/>
      <c r="I146" s="110"/>
      <c r="J146" s="110"/>
      <c r="L146" s="110"/>
      <c r="N146" s="108"/>
      <c r="O146" s="108"/>
      <c r="P146" s="108"/>
      <c r="Q146" s="110"/>
      <c r="R146" s="110"/>
      <c r="S146" s="110"/>
      <c r="T146" s="110"/>
      <c r="U146" s="56"/>
      <c r="V146" s="57"/>
      <c r="W146" s="39"/>
      <c r="X146" s="140"/>
    </row>
    <row r="147" spans="1:24" x14ac:dyDescent="0.2">
      <c r="A147" s="19"/>
      <c r="B147" s="110"/>
      <c r="C147" s="110"/>
      <c r="D147" s="110"/>
      <c r="E147" s="110"/>
      <c r="H147" s="110"/>
      <c r="I147" s="110"/>
      <c r="J147" s="110"/>
      <c r="L147" s="110"/>
      <c r="N147" s="110"/>
      <c r="O147" s="108"/>
      <c r="P147" s="108"/>
      <c r="Q147" s="110"/>
      <c r="R147" s="110"/>
      <c r="S147" s="110"/>
      <c r="T147" s="54"/>
      <c r="U147" s="56"/>
      <c r="V147" s="57"/>
      <c r="W147" s="39"/>
      <c r="X147" s="140"/>
    </row>
    <row r="148" spans="1:24" x14ac:dyDescent="0.2">
      <c r="A148" s="19"/>
      <c r="B148" s="110"/>
      <c r="C148" s="110"/>
      <c r="D148" s="110"/>
      <c r="E148" s="110"/>
      <c r="H148" s="110"/>
      <c r="I148" s="110"/>
      <c r="J148" s="110"/>
      <c r="L148" s="110"/>
      <c r="N148" s="110"/>
      <c r="O148" s="108"/>
      <c r="P148" s="108"/>
      <c r="Q148" s="110"/>
      <c r="R148" s="110"/>
      <c r="S148" s="110"/>
      <c r="T148" s="110"/>
      <c r="U148" s="56"/>
      <c r="V148" s="57"/>
      <c r="W148" s="39"/>
      <c r="X148" s="140"/>
    </row>
    <row r="149" spans="1:24" x14ac:dyDescent="0.2">
      <c r="A149" s="19"/>
      <c r="B149" s="110"/>
      <c r="C149" s="110"/>
      <c r="D149" s="110"/>
      <c r="E149" s="110"/>
      <c r="H149" s="110"/>
      <c r="I149" s="110"/>
      <c r="J149" s="110"/>
      <c r="L149" s="110"/>
      <c r="N149" s="110"/>
      <c r="O149" s="108"/>
      <c r="P149" s="108"/>
      <c r="Q149" s="110"/>
      <c r="R149" s="110"/>
      <c r="S149" s="110"/>
      <c r="T149" s="110"/>
      <c r="U149" s="56"/>
      <c r="V149" s="57"/>
      <c r="W149" s="39"/>
      <c r="X149" s="140"/>
    </row>
    <row r="150" spans="1:24" x14ac:dyDescent="0.2">
      <c r="A150" s="19"/>
      <c r="B150" s="110"/>
      <c r="C150" s="110"/>
      <c r="D150" s="110"/>
      <c r="E150" s="110"/>
      <c r="H150" s="110"/>
      <c r="I150" s="110"/>
      <c r="J150" s="110"/>
      <c r="L150" s="110"/>
      <c r="N150" s="110"/>
      <c r="O150" s="110"/>
      <c r="P150" s="108"/>
      <c r="Q150" s="110"/>
      <c r="R150" s="110"/>
      <c r="S150" s="110"/>
      <c r="T150" s="110"/>
      <c r="U150" s="56"/>
      <c r="V150" s="57"/>
      <c r="W150" s="39"/>
      <c r="X150" s="140"/>
    </row>
    <row r="151" spans="1:24" x14ac:dyDescent="0.2">
      <c r="A151" s="19"/>
      <c r="B151" s="110"/>
      <c r="C151" s="110"/>
      <c r="D151" s="110"/>
      <c r="E151" s="110"/>
      <c r="H151" s="110"/>
      <c r="I151" s="110"/>
      <c r="J151" s="110"/>
      <c r="L151" s="110"/>
      <c r="N151" s="110"/>
      <c r="O151" s="110"/>
      <c r="P151" s="108"/>
      <c r="Q151" s="110"/>
      <c r="R151" s="110"/>
      <c r="S151" s="110"/>
      <c r="T151" s="110"/>
      <c r="U151" s="56"/>
      <c r="V151" s="57"/>
      <c r="W151" s="39"/>
      <c r="X151" s="140"/>
    </row>
    <row r="152" spans="1:24" x14ac:dyDescent="0.2">
      <c r="A152" s="19"/>
      <c r="B152" s="110"/>
      <c r="C152" s="110"/>
      <c r="D152" s="110"/>
      <c r="E152" s="110"/>
      <c r="H152" s="110"/>
      <c r="I152" s="110"/>
      <c r="J152" s="110"/>
      <c r="L152" s="110"/>
      <c r="N152" s="110"/>
      <c r="O152" s="108"/>
      <c r="P152" s="108"/>
      <c r="Q152" s="110"/>
      <c r="R152" s="110"/>
      <c r="S152" s="110"/>
      <c r="T152" s="110"/>
      <c r="U152" s="56"/>
      <c r="V152" s="57"/>
      <c r="W152" s="39"/>
      <c r="X152" s="140"/>
    </row>
    <row r="153" spans="1:24" x14ac:dyDescent="0.2">
      <c r="A153" s="19"/>
      <c r="B153" s="110"/>
      <c r="C153" s="110"/>
      <c r="D153" s="110"/>
      <c r="E153" s="110"/>
      <c r="H153" s="110"/>
      <c r="I153" s="110"/>
      <c r="J153" s="110"/>
      <c r="L153" s="110"/>
      <c r="N153" s="110"/>
      <c r="O153" s="108"/>
      <c r="P153" s="108"/>
      <c r="Q153" s="110"/>
      <c r="R153" s="110"/>
      <c r="S153" s="110"/>
      <c r="T153" s="110"/>
      <c r="U153" s="56"/>
      <c r="V153" s="57"/>
      <c r="W153" s="39"/>
      <c r="X153" s="140"/>
    </row>
    <row r="154" spans="1:24" x14ac:dyDescent="0.2">
      <c r="A154" s="19"/>
      <c r="B154" s="110"/>
      <c r="C154" s="110"/>
      <c r="D154" s="110"/>
      <c r="E154" s="110"/>
      <c r="H154" s="110"/>
      <c r="I154" s="110"/>
      <c r="J154" s="110"/>
      <c r="L154" s="110"/>
      <c r="N154" s="108"/>
      <c r="O154" s="108"/>
      <c r="P154" s="108"/>
      <c r="Q154" s="110"/>
      <c r="R154" s="110"/>
      <c r="S154" s="110"/>
      <c r="T154" s="110"/>
      <c r="U154" s="56"/>
      <c r="V154" s="57"/>
      <c r="W154" s="39"/>
      <c r="X154" s="140"/>
    </row>
    <row r="155" spans="1:24" x14ac:dyDescent="0.2">
      <c r="A155" s="19"/>
      <c r="B155" s="110"/>
      <c r="C155" s="110"/>
      <c r="D155" s="110"/>
      <c r="E155" s="110"/>
      <c r="H155" s="110"/>
      <c r="I155" s="110"/>
      <c r="J155" s="110"/>
      <c r="L155" s="110"/>
      <c r="N155" s="110"/>
      <c r="O155" s="108"/>
      <c r="P155" s="108"/>
      <c r="Q155" s="110"/>
      <c r="R155" s="110"/>
      <c r="S155" s="110"/>
      <c r="T155" s="54"/>
      <c r="U155" s="56"/>
      <c r="V155" s="57"/>
      <c r="W155" s="39"/>
      <c r="X155" s="140"/>
    </row>
    <row r="156" spans="1:24" x14ac:dyDescent="0.2">
      <c r="A156" s="19"/>
      <c r="B156" s="110"/>
      <c r="C156" s="110"/>
      <c r="D156" s="110"/>
      <c r="E156" s="110"/>
      <c r="H156" s="110"/>
      <c r="I156" s="110"/>
      <c r="J156" s="110"/>
      <c r="L156" s="110"/>
      <c r="N156" s="110"/>
      <c r="O156" s="108"/>
      <c r="P156" s="108"/>
      <c r="Q156" s="110"/>
      <c r="R156" s="110"/>
      <c r="S156" s="110"/>
      <c r="T156" s="110"/>
      <c r="U156" s="56"/>
      <c r="V156" s="57"/>
      <c r="W156" s="39"/>
      <c r="X156" s="140"/>
    </row>
    <row r="157" spans="1:24" x14ac:dyDescent="0.2">
      <c r="A157" s="19"/>
      <c r="B157" s="110"/>
      <c r="C157" s="110"/>
      <c r="D157" s="110"/>
      <c r="E157" s="110"/>
      <c r="H157" s="110"/>
      <c r="I157" s="110"/>
      <c r="J157" s="110"/>
      <c r="L157" s="110"/>
      <c r="N157" s="110"/>
      <c r="O157" s="108"/>
      <c r="P157" s="108"/>
      <c r="Q157" s="110"/>
      <c r="R157" s="110"/>
      <c r="S157" s="110"/>
      <c r="T157" s="110"/>
      <c r="U157" s="56"/>
      <c r="V157" s="57"/>
      <c r="W157" s="39"/>
      <c r="X157" s="140"/>
    </row>
    <row r="158" spans="1:24" x14ac:dyDescent="0.2">
      <c r="A158" s="19"/>
      <c r="B158" s="110"/>
      <c r="C158" s="110"/>
      <c r="D158" s="110"/>
      <c r="E158" s="110"/>
      <c r="H158" s="110"/>
      <c r="I158" s="110"/>
      <c r="J158" s="110"/>
      <c r="L158" s="110"/>
      <c r="N158" s="110"/>
      <c r="O158" s="110"/>
      <c r="P158" s="108"/>
      <c r="Q158" s="110"/>
      <c r="R158" s="110"/>
      <c r="S158" s="110"/>
      <c r="T158" s="110"/>
      <c r="U158" s="56"/>
      <c r="V158" s="57"/>
      <c r="W158" s="39"/>
      <c r="X158" s="140"/>
    </row>
    <row r="159" spans="1:24" x14ac:dyDescent="0.2">
      <c r="A159" s="19"/>
      <c r="B159" s="110"/>
      <c r="C159" s="110"/>
      <c r="D159" s="110"/>
      <c r="E159" s="110"/>
      <c r="H159" s="110"/>
      <c r="I159" s="110"/>
      <c r="J159" s="110"/>
      <c r="L159" s="110"/>
      <c r="N159" s="110"/>
      <c r="O159" s="110"/>
      <c r="P159" s="108"/>
      <c r="Q159" s="110"/>
      <c r="R159" s="110"/>
      <c r="S159" s="110"/>
      <c r="T159" s="110"/>
      <c r="U159" s="56"/>
      <c r="V159" s="57"/>
      <c r="W159" s="39"/>
      <c r="X159" s="140"/>
    </row>
    <row r="160" spans="1:24" x14ac:dyDescent="0.2">
      <c r="A160" s="19"/>
      <c r="B160" s="110"/>
      <c r="C160" s="110"/>
      <c r="D160" s="110"/>
      <c r="E160" s="110"/>
      <c r="H160" s="110"/>
      <c r="I160" s="110"/>
      <c r="J160" s="110"/>
      <c r="L160" s="110"/>
      <c r="N160" s="110"/>
      <c r="O160" s="108"/>
      <c r="P160" s="108"/>
      <c r="Q160" s="110"/>
      <c r="R160" s="110"/>
      <c r="S160" s="110"/>
      <c r="T160" s="110"/>
      <c r="U160" s="56"/>
      <c r="V160" s="57"/>
      <c r="W160" s="39"/>
      <c r="X160" s="140"/>
    </row>
    <row r="161" spans="1:24" x14ac:dyDescent="0.2">
      <c r="A161" s="19"/>
      <c r="B161" s="110"/>
      <c r="C161" s="110"/>
      <c r="D161" s="110"/>
      <c r="E161" s="110"/>
      <c r="H161" s="110"/>
      <c r="I161" s="110"/>
      <c r="J161" s="110"/>
      <c r="L161" s="110"/>
      <c r="N161" s="110"/>
      <c r="O161" s="108"/>
      <c r="P161" s="108"/>
      <c r="Q161" s="110"/>
      <c r="R161" s="110"/>
      <c r="S161" s="110"/>
      <c r="T161" s="110"/>
      <c r="U161" s="56"/>
      <c r="V161" s="57"/>
      <c r="W161" s="39"/>
      <c r="X161" s="140"/>
    </row>
    <row r="162" spans="1:24" x14ac:dyDescent="0.2">
      <c r="A162" s="19"/>
      <c r="B162" s="110"/>
      <c r="C162" s="110"/>
      <c r="D162" s="110"/>
      <c r="E162" s="110"/>
      <c r="H162" s="110"/>
      <c r="I162" s="110"/>
      <c r="J162" s="110"/>
      <c r="L162" s="110"/>
      <c r="N162" s="108"/>
      <c r="O162" s="108"/>
      <c r="P162" s="108"/>
      <c r="Q162" s="110"/>
      <c r="R162" s="110"/>
      <c r="S162" s="110"/>
      <c r="T162" s="110"/>
      <c r="U162" s="56"/>
      <c r="V162" s="57"/>
      <c r="W162" s="39"/>
      <c r="X162" s="140"/>
    </row>
    <row r="163" spans="1:24" x14ac:dyDescent="0.2">
      <c r="A163" s="19"/>
      <c r="B163" s="110"/>
      <c r="C163" s="110"/>
      <c r="D163" s="110"/>
      <c r="E163" s="110"/>
      <c r="H163" s="110"/>
      <c r="I163" s="110"/>
      <c r="J163" s="110"/>
      <c r="L163" s="110"/>
      <c r="N163" s="110"/>
      <c r="O163" s="108"/>
      <c r="P163" s="108"/>
      <c r="Q163" s="110"/>
      <c r="R163" s="110"/>
      <c r="S163" s="110"/>
      <c r="T163" s="54"/>
      <c r="U163" s="56"/>
      <c r="V163" s="57"/>
      <c r="W163" s="39"/>
      <c r="X163" s="140"/>
    </row>
    <row r="164" spans="1:24" x14ac:dyDescent="0.2">
      <c r="A164" s="19"/>
      <c r="B164" s="110"/>
      <c r="C164" s="110"/>
      <c r="D164" s="110"/>
      <c r="E164" s="110"/>
      <c r="H164" s="110"/>
      <c r="I164" s="110"/>
      <c r="J164" s="110"/>
      <c r="L164" s="110"/>
      <c r="N164" s="110"/>
      <c r="O164" s="108"/>
      <c r="P164" s="108"/>
      <c r="Q164" s="110"/>
      <c r="R164" s="110"/>
      <c r="S164" s="110"/>
      <c r="T164" s="110"/>
      <c r="U164" s="56"/>
      <c r="V164" s="57"/>
      <c r="W164" s="39"/>
      <c r="X164" s="140"/>
    </row>
    <row r="165" spans="1:24" x14ac:dyDescent="0.2">
      <c r="A165" s="19"/>
      <c r="B165" s="110"/>
      <c r="C165" s="110"/>
      <c r="D165" s="110"/>
      <c r="E165" s="110"/>
      <c r="H165" s="110"/>
      <c r="I165" s="110"/>
      <c r="J165" s="110"/>
      <c r="L165" s="110"/>
      <c r="N165" s="110"/>
      <c r="O165" s="108"/>
      <c r="P165" s="108"/>
      <c r="Q165" s="110"/>
      <c r="R165" s="110"/>
      <c r="S165" s="110"/>
      <c r="T165" s="110"/>
      <c r="U165" s="56"/>
      <c r="V165" s="57"/>
      <c r="W165" s="39"/>
      <c r="X165" s="140"/>
    </row>
    <row r="166" spans="1:24" x14ac:dyDescent="0.2">
      <c r="A166" s="19"/>
      <c r="B166" s="110"/>
      <c r="C166" s="110"/>
      <c r="D166" s="110"/>
      <c r="E166" s="110"/>
      <c r="H166" s="110"/>
      <c r="I166" s="110"/>
      <c r="J166" s="110"/>
      <c r="L166" s="110"/>
      <c r="N166" s="110"/>
      <c r="O166" s="110"/>
      <c r="Q166" s="110"/>
      <c r="R166" s="110"/>
      <c r="S166" s="110"/>
      <c r="T166" s="110"/>
      <c r="U166" s="56"/>
      <c r="V166" s="57"/>
      <c r="W166" s="39"/>
      <c r="X166" s="140"/>
    </row>
    <row r="167" spans="1:24" x14ac:dyDescent="0.2">
      <c r="A167" s="19"/>
      <c r="B167" s="110"/>
      <c r="C167" s="110"/>
      <c r="D167" s="110"/>
      <c r="E167" s="110"/>
      <c r="H167" s="110"/>
      <c r="I167" s="110"/>
      <c r="J167" s="110"/>
      <c r="L167" s="110"/>
      <c r="N167" s="110"/>
      <c r="O167" s="110"/>
      <c r="Q167" s="110"/>
      <c r="R167" s="110"/>
      <c r="S167" s="110"/>
      <c r="T167" s="110"/>
      <c r="U167" s="56"/>
      <c r="V167" s="57"/>
      <c r="W167" s="39"/>
      <c r="X167" s="140"/>
    </row>
    <row r="168" spans="1:24" x14ac:dyDescent="0.2">
      <c r="A168" s="19"/>
      <c r="B168" s="110"/>
      <c r="C168" s="110"/>
      <c r="D168" s="110"/>
      <c r="E168" s="110"/>
      <c r="H168" s="110"/>
      <c r="I168" s="110"/>
      <c r="J168" s="110"/>
      <c r="L168" s="110"/>
      <c r="N168" s="110"/>
      <c r="O168" s="108"/>
      <c r="P168" s="108"/>
      <c r="Q168" s="110"/>
      <c r="R168" s="110"/>
      <c r="S168" s="110"/>
      <c r="T168" s="110"/>
      <c r="U168" s="56"/>
      <c r="V168" s="57"/>
      <c r="W168" s="39"/>
      <c r="X168" s="140"/>
    </row>
    <row r="169" spans="1:24" x14ac:dyDescent="0.2">
      <c r="A169" s="19"/>
      <c r="B169" s="110"/>
      <c r="C169" s="110"/>
      <c r="D169" s="110"/>
      <c r="E169" s="110"/>
      <c r="H169" s="110"/>
      <c r="I169" s="110"/>
      <c r="J169" s="110"/>
      <c r="L169" s="110"/>
      <c r="N169" s="110"/>
      <c r="O169" s="108"/>
      <c r="P169" s="108"/>
      <c r="Q169" s="110"/>
      <c r="R169" s="110"/>
      <c r="S169" s="110"/>
      <c r="T169" s="110"/>
      <c r="U169" s="56"/>
      <c r="V169" s="57"/>
      <c r="W169" s="39"/>
      <c r="X169" s="140"/>
    </row>
    <row r="170" spans="1:24" x14ac:dyDescent="0.2">
      <c r="A170" s="19"/>
      <c r="B170" s="110"/>
      <c r="C170" s="110"/>
      <c r="D170" s="110"/>
      <c r="E170" s="110"/>
      <c r="H170" s="110"/>
      <c r="I170" s="110"/>
      <c r="J170" s="110"/>
      <c r="L170" s="110"/>
      <c r="N170" s="108"/>
      <c r="O170" s="108"/>
      <c r="P170" s="108"/>
      <c r="Q170" s="110"/>
      <c r="R170" s="110"/>
      <c r="S170" s="110"/>
      <c r="T170" s="110"/>
      <c r="U170" s="56"/>
      <c r="V170" s="57"/>
      <c r="W170" s="39"/>
      <c r="X170" s="140"/>
    </row>
    <row r="171" spans="1:24" x14ac:dyDescent="0.2">
      <c r="A171" s="19"/>
      <c r="B171" s="110"/>
      <c r="C171" s="110"/>
      <c r="D171" s="110"/>
      <c r="E171" s="110"/>
      <c r="H171" s="110"/>
      <c r="I171" s="110"/>
      <c r="J171" s="110"/>
      <c r="L171" s="110"/>
      <c r="N171" s="110"/>
      <c r="O171" s="108"/>
      <c r="P171" s="108"/>
      <c r="Q171" s="110"/>
      <c r="R171" s="110"/>
      <c r="S171" s="110"/>
      <c r="T171" s="54"/>
      <c r="U171" s="56"/>
      <c r="V171" s="57"/>
      <c r="W171" s="39"/>
      <c r="X171" s="140"/>
    </row>
    <row r="172" spans="1:24" x14ac:dyDescent="0.2">
      <c r="A172" s="19"/>
      <c r="B172" s="110"/>
      <c r="C172" s="110"/>
      <c r="D172" s="110"/>
      <c r="E172" s="110"/>
      <c r="H172" s="110"/>
      <c r="I172" s="110"/>
      <c r="J172" s="110"/>
      <c r="L172" s="110"/>
      <c r="N172" s="110"/>
      <c r="O172" s="108"/>
      <c r="P172" s="108"/>
      <c r="Q172" s="110"/>
      <c r="R172" s="110"/>
      <c r="S172" s="110"/>
      <c r="T172" s="110"/>
      <c r="U172" s="56"/>
      <c r="V172" s="57"/>
      <c r="W172" s="39"/>
      <c r="X172" s="140"/>
    </row>
    <row r="173" spans="1:24" x14ac:dyDescent="0.2">
      <c r="A173" s="19"/>
      <c r="B173" s="110"/>
      <c r="C173" s="110"/>
      <c r="D173" s="110"/>
      <c r="E173" s="110"/>
      <c r="H173" s="110"/>
      <c r="I173" s="110"/>
      <c r="J173" s="110"/>
      <c r="L173" s="110"/>
      <c r="N173" s="110"/>
      <c r="O173" s="108"/>
      <c r="P173" s="108"/>
      <c r="Q173" s="110"/>
      <c r="R173" s="110"/>
      <c r="S173" s="110"/>
      <c r="T173" s="110"/>
      <c r="U173" s="56"/>
      <c r="V173" s="57"/>
      <c r="W173" s="39"/>
      <c r="X173" s="140"/>
    </row>
    <row r="174" spans="1:24" x14ac:dyDescent="0.2">
      <c r="A174" s="19"/>
      <c r="B174" s="110"/>
      <c r="C174" s="110"/>
      <c r="D174" s="110"/>
      <c r="E174" s="110"/>
      <c r="H174" s="110"/>
      <c r="I174" s="110"/>
      <c r="J174" s="110"/>
      <c r="L174" s="110"/>
      <c r="N174" s="110"/>
      <c r="O174" s="110"/>
      <c r="Q174" s="110"/>
      <c r="R174" s="110"/>
      <c r="S174" s="110"/>
      <c r="T174" s="110"/>
      <c r="U174" s="56"/>
      <c r="V174" s="57"/>
      <c r="W174" s="39"/>
      <c r="X174" s="140"/>
    </row>
    <row r="175" spans="1:24" x14ac:dyDescent="0.2">
      <c r="A175" s="19"/>
      <c r="B175" s="110"/>
      <c r="C175" s="110"/>
      <c r="D175" s="110"/>
      <c r="E175" s="110"/>
      <c r="H175" s="110"/>
      <c r="I175" s="110"/>
      <c r="J175" s="110"/>
      <c r="L175" s="110"/>
      <c r="N175" s="110"/>
      <c r="O175" s="110"/>
      <c r="Q175" s="110"/>
      <c r="R175" s="110"/>
      <c r="S175" s="110"/>
      <c r="T175" s="110"/>
      <c r="U175" s="56"/>
      <c r="V175" s="57"/>
      <c r="W175" s="39"/>
      <c r="X175" s="140"/>
    </row>
    <row r="176" spans="1:24" x14ac:dyDescent="0.2">
      <c r="A176" s="19"/>
      <c r="B176" s="110"/>
      <c r="C176" s="110"/>
      <c r="D176" s="110"/>
      <c r="E176" s="110"/>
      <c r="H176" s="110"/>
      <c r="I176" s="110"/>
      <c r="J176" s="110"/>
      <c r="L176" s="110"/>
      <c r="N176" s="110"/>
      <c r="O176" s="108"/>
      <c r="P176" s="108"/>
      <c r="Q176" s="110"/>
      <c r="R176" s="110"/>
      <c r="S176" s="110"/>
      <c r="T176" s="110"/>
      <c r="U176" s="56"/>
      <c r="V176" s="57"/>
      <c r="W176" s="39"/>
      <c r="X176" s="140"/>
    </row>
    <row r="177" spans="1:24" x14ac:dyDescent="0.2">
      <c r="A177" s="19"/>
      <c r="B177" s="110"/>
      <c r="C177" s="110"/>
      <c r="D177" s="110"/>
      <c r="E177" s="110"/>
      <c r="H177" s="110"/>
      <c r="I177" s="110"/>
      <c r="J177" s="110"/>
      <c r="L177" s="110"/>
      <c r="N177" s="110"/>
      <c r="O177" s="108"/>
      <c r="P177" s="108"/>
      <c r="Q177" s="110"/>
      <c r="R177" s="110"/>
      <c r="S177" s="110"/>
      <c r="T177" s="110"/>
      <c r="U177" s="56"/>
      <c r="V177" s="57"/>
      <c r="W177" s="39"/>
      <c r="X177" s="140"/>
    </row>
    <row r="178" spans="1:24" x14ac:dyDescent="0.2">
      <c r="A178" s="19"/>
      <c r="B178" s="110"/>
      <c r="C178" s="110"/>
      <c r="D178" s="110"/>
      <c r="E178" s="110"/>
      <c r="H178" s="110"/>
      <c r="I178" s="110"/>
      <c r="J178" s="110"/>
      <c r="L178" s="110"/>
      <c r="N178" s="108"/>
      <c r="O178" s="108"/>
      <c r="P178" s="108"/>
      <c r="Q178" s="110"/>
      <c r="R178" s="110"/>
      <c r="S178" s="110"/>
      <c r="T178" s="110"/>
      <c r="U178" s="56"/>
      <c r="V178" s="57"/>
      <c r="W178" s="39"/>
      <c r="X178" s="140"/>
    </row>
    <row r="179" spans="1:24" x14ac:dyDescent="0.2">
      <c r="A179" s="19"/>
      <c r="B179" s="110"/>
      <c r="C179" s="110"/>
      <c r="D179" s="110"/>
      <c r="E179" s="110"/>
      <c r="H179" s="110"/>
      <c r="I179" s="110"/>
      <c r="J179" s="110"/>
      <c r="L179" s="110"/>
      <c r="N179" s="110"/>
      <c r="O179" s="108"/>
      <c r="P179" s="108"/>
      <c r="Q179" s="110"/>
      <c r="R179" s="110"/>
      <c r="S179" s="110"/>
      <c r="T179" s="54"/>
      <c r="U179" s="56"/>
      <c r="V179" s="57"/>
      <c r="W179" s="39"/>
      <c r="X179" s="140"/>
    </row>
    <row r="180" spans="1:24" x14ac:dyDescent="0.2">
      <c r="A180" s="19"/>
      <c r="B180" s="110"/>
      <c r="C180" s="110"/>
      <c r="D180" s="110"/>
      <c r="E180" s="110"/>
      <c r="H180" s="110"/>
      <c r="I180" s="110"/>
      <c r="J180" s="110"/>
      <c r="L180" s="110"/>
      <c r="N180" s="110"/>
      <c r="O180" s="108"/>
      <c r="P180" s="108"/>
      <c r="Q180" s="110"/>
      <c r="R180" s="110"/>
      <c r="S180" s="110"/>
      <c r="T180" s="110"/>
      <c r="U180" s="56"/>
      <c r="V180" s="57"/>
      <c r="W180" s="39"/>
      <c r="X180" s="140"/>
    </row>
    <row r="181" spans="1:24" x14ac:dyDescent="0.2">
      <c r="A181" s="19"/>
      <c r="B181" s="110"/>
      <c r="C181" s="110"/>
      <c r="D181" s="110"/>
      <c r="E181" s="110"/>
      <c r="H181" s="110"/>
      <c r="I181" s="110"/>
      <c r="J181" s="110"/>
      <c r="L181" s="110"/>
      <c r="N181" s="110"/>
      <c r="O181" s="108"/>
      <c r="P181" s="108"/>
      <c r="Q181" s="110"/>
      <c r="R181" s="110"/>
      <c r="S181" s="110"/>
      <c r="T181" s="110"/>
      <c r="U181" s="56"/>
      <c r="V181" s="57"/>
      <c r="W181" s="39"/>
      <c r="X181" s="140"/>
    </row>
    <row r="182" spans="1:24" x14ac:dyDescent="0.2">
      <c r="A182" s="19"/>
      <c r="B182" s="110"/>
      <c r="C182" s="110"/>
      <c r="D182" s="110"/>
      <c r="E182" s="110"/>
      <c r="H182" s="110"/>
      <c r="I182" s="110"/>
      <c r="J182" s="110"/>
      <c r="L182" s="110"/>
      <c r="N182" s="110"/>
      <c r="O182" s="110"/>
      <c r="Q182" s="110"/>
      <c r="R182" s="110"/>
      <c r="S182" s="110"/>
      <c r="T182" s="110"/>
      <c r="U182" s="56"/>
      <c r="V182" s="57"/>
      <c r="W182" s="39"/>
      <c r="X182" s="140"/>
    </row>
    <row r="183" spans="1:24" x14ac:dyDescent="0.2">
      <c r="A183" s="19"/>
      <c r="B183" s="110"/>
      <c r="C183" s="110"/>
      <c r="D183" s="110"/>
      <c r="E183" s="110"/>
      <c r="H183" s="110"/>
      <c r="I183" s="110"/>
      <c r="J183" s="110"/>
      <c r="L183" s="110"/>
      <c r="N183" s="110"/>
      <c r="O183" s="110"/>
      <c r="Q183" s="110"/>
      <c r="R183" s="110"/>
      <c r="S183" s="110"/>
      <c r="T183" s="110"/>
      <c r="U183" s="56"/>
      <c r="V183" s="57"/>
      <c r="W183" s="39"/>
      <c r="X183" s="140"/>
    </row>
    <row r="184" spans="1:24" x14ac:dyDescent="0.2">
      <c r="A184" s="19"/>
      <c r="B184" s="110"/>
      <c r="C184" s="110"/>
      <c r="D184" s="110"/>
      <c r="E184" s="110"/>
      <c r="H184" s="110"/>
      <c r="I184" s="110"/>
      <c r="J184" s="110"/>
      <c r="L184" s="110"/>
      <c r="N184" s="110"/>
      <c r="O184" s="108"/>
      <c r="P184" s="108"/>
      <c r="Q184" s="110"/>
      <c r="R184" s="110"/>
      <c r="S184" s="110"/>
      <c r="T184" s="110"/>
      <c r="U184" s="56"/>
      <c r="V184" s="57"/>
      <c r="W184" s="39"/>
      <c r="X184" s="140"/>
    </row>
    <row r="185" spans="1:24" x14ac:dyDescent="0.2">
      <c r="A185" s="19"/>
      <c r="B185" s="110"/>
      <c r="C185" s="110"/>
      <c r="D185" s="110"/>
      <c r="E185" s="110"/>
      <c r="H185" s="110"/>
      <c r="I185" s="110"/>
      <c r="J185" s="110"/>
      <c r="L185" s="110"/>
      <c r="N185" s="110"/>
      <c r="O185" s="108"/>
      <c r="P185" s="108"/>
      <c r="Q185" s="110"/>
      <c r="R185" s="110"/>
      <c r="S185" s="110"/>
      <c r="T185" s="110"/>
      <c r="U185" s="56"/>
      <c r="V185" s="57"/>
      <c r="W185" s="39"/>
      <c r="X185" s="140"/>
    </row>
    <row r="186" spans="1:24" x14ac:dyDescent="0.2">
      <c r="A186" s="19"/>
      <c r="B186" s="110"/>
      <c r="C186" s="110"/>
      <c r="D186" s="110"/>
      <c r="E186" s="110"/>
      <c r="H186" s="110"/>
      <c r="I186" s="110"/>
      <c r="J186" s="110"/>
      <c r="L186" s="110"/>
      <c r="N186" s="108"/>
      <c r="O186" s="108"/>
      <c r="P186" s="108"/>
      <c r="Q186" s="110"/>
      <c r="R186" s="110"/>
      <c r="S186" s="110"/>
      <c r="T186" s="110"/>
      <c r="U186" s="56"/>
      <c r="V186" s="57"/>
      <c r="W186" s="39"/>
      <c r="X186" s="140"/>
    </row>
    <row r="187" spans="1:24" x14ac:dyDescent="0.2">
      <c r="A187" s="19"/>
      <c r="B187" s="110"/>
      <c r="C187" s="110"/>
      <c r="D187" s="110"/>
      <c r="E187" s="110"/>
      <c r="H187" s="110"/>
      <c r="I187" s="110"/>
      <c r="J187" s="110"/>
      <c r="L187" s="110"/>
      <c r="N187" s="110"/>
      <c r="O187" s="108"/>
      <c r="P187" s="108"/>
      <c r="Q187" s="110"/>
      <c r="R187" s="110"/>
      <c r="S187" s="110"/>
      <c r="T187" s="54"/>
      <c r="U187" s="56"/>
      <c r="V187" s="57"/>
      <c r="W187" s="39"/>
      <c r="X187" s="140"/>
    </row>
    <row r="188" spans="1:24" x14ac:dyDescent="0.2">
      <c r="A188" s="19"/>
      <c r="B188" s="110"/>
      <c r="C188" s="110"/>
      <c r="D188" s="110"/>
      <c r="E188" s="110"/>
      <c r="H188" s="110"/>
      <c r="I188" s="110"/>
      <c r="J188" s="110"/>
      <c r="L188" s="110"/>
      <c r="N188" s="110"/>
      <c r="O188" s="108"/>
      <c r="P188" s="108"/>
      <c r="Q188" s="110"/>
      <c r="R188" s="110"/>
      <c r="S188" s="110"/>
      <c r="T188" s="110"/>
      <c r="U188" s="56"/>
      <c r="V188" s="57"/>
      <c r="W188" s="39"/>
      <c r="X188" s="140"/>
    </row>
    <row r="189" spans="1:24" x14ac:dyDescent="0.2">
      <c r="A189" s="19"/>
      <c r="B189" s="110"/>
      <c r="C189" s="110"/>
      <c r="D189" s="110"/>
      <c r="E189" s="110"/>
      <c r="H189" s="110"/>
      <c r="I189" s="110"/>
      <c r="J189" s="110"/>
      <c r="L189" s="110"/>
      <c r="N189" s="110"/>
      <c r="O189" s="108"/>
      <c r="P189" s="108"/>
      <c r="Q189" s="110"/>
      <c r="R189" s="110"/>
      <c r="S189" s="110"/>
      <c r="T189" s="110"/>
      <c r="U189" s="56"/>
      <c r="V189" s="57"/>
      <c r="W189" s="39"/>
      <c r="X189" s="140"/>
    </row>
    <row r="190" spans="1:24" x14ac:dyDescent="0.2">
      <c r="A190" s="19"/>
    </row>
    <row r="191" spans="1:24" x14ac:dyDescent="0.2">
      <c r="A191" s="19"/>
    </row>
    <row r="192" spans="1:24" x14ac:dyDescent="0.2">
      <c r="A192" s="19"/>
    </row>
    <row r="193" spans="1:1" x14ac:dyDescent="0.2">
      <c r="A193" s="19"/>
    </row>
    <row r="194" spans="1:1" x14ac:dyDescent="0.2">
      <c r="A194" s="19"/>
    </row>
    <row r="195" spans="1:1" x14ac:dyDescent="0.2">
      <c r="A195" s="19"/>
    </row>
    <row r="196" spans="1:1" x14ac:dyDescent="0.2">
      <c r="A196" s="19"/>
    </row>
    <row r="197" spans="1:1" x14ac:dyDescent="0.2">
      <c r="A197" s="19"/>
    </row>
    <row r="198" spans="1:1" x14ac:dyDescent="0.2">
      <c r="A198" s="19"/>
    </row>
    <row r="199" spans="1:1" x14ac:dyDescent="0.2">
      <c r="A199" s="19"/>
    </row>
    <row r="200" spans="1:1" x14ac:dyDescent="0.2">
      <c r="A200" s="19"/>
    </row>
    <row r="201" spans="1:1" x14ac:dyDescent="0.2">
      <c r="A201" s="19"/>
    </row>
    <row r="202" spans="1:1" x14ac:dyDescent="0.2">
      <c r="A202" s="19"/>
    </row>
    <row r="203" spans="1:1" x14ac:dyDescent="0.2">
      <c r="A203" s="19"/>
    </row>
    <row r="204" spans="1:1" x14ac:dyDescent="0.2">
      <c r="A204" s="19"/>
    </row>
    <row r="205" spans="1:1" x14ac:dyDescent="0.2">
      <c r="A205" s="19"/>
    </row>
    <row r="206" spans="1:1" x14ac:dyDescent="0.2">
      <c r="A206" s="19"/>
    </row>
    <row r="207" spans="1:1" x14ac:dyDescent="0.2">
      <c r="A207" s="19"/>
    </row>
    <row r="208" spans="1:1" x14ac:dyDescent="0.2">
      <c r="A208" s="19"/>
    </row>
    <row r="209" spans="1:1" x14ac:dyDescent="0.2">
      <c r="A209" s="19"/>
    </row>
    <row r="210" spans="1:1" x14ac:dyDescent="0.2">
      <c r="A210" s="19"/>
    </row>
    <row r="211" spans="1:1" x14ac:dyDescent="0.2">
      <c r="A211" s="19"/>
    </row>
    <row r="212" spans="1:1" x14ac:dyDescent="0.2">
      <c r="A212" s="19"/>
    </row>
    <row r="213" spans="1:1" x14ac:dyDescent="0.2">
      <c r="A213" s="19"/>
    </row>
    <row r="214" spans="1:1" x14ac:dyDescent="0.2">
      <c r="A214" s="19"/>
    </row>
    <row r="215" spans="1:1" x14ac:dyDescent="0.2">
      <c r="A215" s="19"/>
    </row>
    <row r="216" spans="1:1" x14ac:dyDescent="0.2">
      <c r="A216" s="19"/>
    </row>
    <row r="217" spans="1:1" x14ac:dyDescent="0.2">
      <c r="A217" s="19"/>
    </row>
    <row r="218" spans="1:1" x14ac:dyDescent="0.2">
      <c r="A218" s="19"/>
    </row>
    <row r="219" spans="1:1" x14ac:dyDescent="0.2">
      <c r="A219" s="19"/>
    </row>
    <row r="220" spans="1:1" x14ac:dyDescent="0.2">
      <c r="A220" s="19"/>
    </row>
    <row r="221" spans="1:1" x14ac:dyDescent="0.2">
      <c r="A221" s="19"/>
    </row>
    <row r="222" spans="1:1" x14ac:dyDescent="0.2">
      <c r="A222" s="19"/>
    </row>
    <row r="223" spans="1:1" x14ac:dyDescent="0.2">
      <c r="A223" s="19"/>
    </row>
    <row r="224" spans="1:1" x14ac:dyDescent="0.2">
      <c r="A224" s="19"/>
    </row>
    <row r="225" spans="1:1" x14ac:dyDescent="0.2">
      <c r="A225" s="19"/>
    </row>
    <row r="226" spans="1:1" x14ac:dyDescent="0.2">
      <c r="A226" s="19"/>
    </row>
    <row r="227" spans="1:1" x14ac:dyDescent="0.2">
      <c r="A227" s="19"/>
    </row>
    <row r="228" spans="1:1" x14ac:dyDescent="0.2">
      <c r="A228" s="19"/>
    </row>
    <row r="229" spans="1:1" x14ac:dyDescent="0.2">
      <c r="A229" s="19"/>
    </row>
    <row r="230" spans="1:1" x14ac:dyDescent="0.2">
      <c r="A230" s="19"/>
    </row>
    <row r="231" spans="1:1" x14ac:dyDescent="0.2">
      <c r="A231" s="19"/>
    </row>
    <row r="232" spans="1:1" x14ac:dyDescent="0.2">
      <c r="A232" s="19"/>
    </row>
    <row r="233" spans="1:1" x14ac:dyDescent="0.2">
      <c r="A233" s="19"/>
    </row>
    <row r="234" spans="1:1" x14ac:dyDescent="0.2">
      <c r="A234" s="19"/>
    </row>
    <row r="235" spans="1:1" x14ac:dyDescent="0.2">
      <c r="A235" s="19"/>
    </row>
    <row r="236" spans="1:1" x14ac:dyDescent="0.2">
      <c r="A236" s="19"/>
    </row>
    <row r="237" spans="1:1" x14ac:dyDescent="0.2">
      <c r="A237" s="19"/>
    </row>
    <row r="238" spans="1:1" x14ac:dyDescent="0.2">
      <c r="A238" s="19"/>
    </row>
    <row r="239" spans="1:1" x14ac:dyDescent="0.2">
      <c r="A239" s="19"/>
    </row>
    <row r="240" spans="1:1" x14ac:dyDescent="0.2">
      <c r="A240" s="19"/>
    </row>
    <row r="241" spans="1:1" x14ac:dyDescent="0.2">
      <c r="A241" s="19"/>
    </row>
    <row r="242" spans="1:1" x14ac:dyDescent="0.2">
      <c r="A242" s="19"/>
    </row>
    <row r="243" spans="1:1" x14ac:dyDescent="0.2">
      <c r="A243" s="19"/>
    </row>
    <row r="244" spans="1:1" x14ac:dyDescent="0.2">
      <c r="A244" s="19"/>
    </row>
    <row r="245" spans="1:1" x14ac:dyDescent="0.2">
      <c r="A245" s="19"/>
    </row>
    <row r="246" spans="1:1" x14ac:dyDescent="0.2">
      <c r="A246" s="19"/>
    </row>
    <row r="247" spans="1:1" x14ac:dyDescent="0.2">
      <c r="A247" s="19"/>
    </row>
    <row r="248" spans="1:1" x14ac:dyDescent="0.2">
      <c r="A248" s="19"/>
    </row>
    <row r="249" spans="1:1" x14ac:dyDescent="0.2">
      <c r="A249" s="19"/>
    </row>
    <row r="250" spans="1:1" x14ac:dyDescent="0.2">
      <c r="A250" s="19"/>
    </row>
    <row r="251" spans="1:1" x14ac:dyDescent="0.2">
      <c r="A251" s="19"/>
    </row>
    <row r="252" spans="1:1" x14ac:dyDescent="0.2">
      <c r="A252" s="19"/>
    </row>
    <row r="253" spans="1:1" x14ac:dyDescent="0.2">
      <c r="A253" s="19"/>
    </row>
    <row r="254" spans="1:1" x14ac:dyDescent="0.2">
      <c r="A254" s="19"/>
    </row>
    <row r="255" spans="1:1" x14ac:dyDescent="0.2">
      <c r="A255" s="19"/>
    </row>
    <row r="256" spans="1:1" x14ac:dyDescent="0.2">
      <c r="A256" s="19"/>
    </row>
    <row r="257" spans="1:1" x14ac:dyDescent="0.2">
      <c r="A257" s="19"/>
    </row>
    <row r="258" spans="1:1" x14ac:dyDescent="0.2">
      <c r="A258" s="19"/>
    </row>
    <row r="259" spans="1:1" x14ac:dyDescent="0.2">
      <c r="A259" s="19"/>
    </row>
    <row r="260" spans="1:1" x14ac:dyDescent="0.2">
      <c r="A260" s="19"/>
    </row>
    <row r="261" spans="1:1" x14ac:dyDescent="0.2">
      <c r="A261" s="19"/>
    </row>
    <row r="262" spans="1:1" x14ac:dyDescent="0.2">
      <c r="A262" s="19"/>
    </row>
    <row r="263" spans="1:1" x14ac:dyDescent="0.2">
      <c r="A263" s="19"/>
    </row>
    <row r="264" spans="1:1" x14ac:dyDescent="0.2">
      <c r="A264" s="19"/>
    </row>
    <row r="265" spans="1:1" x14ac:dyDescent="0.2">
      <c r="A265" s="19"/>
    </row>
    <row r="266" spans="1:1" x14ac:dyDescent="0.2">
      <c r="A266" s="19"/>
    </row>
    <row r="267" spans="1:1" x14ac:dyDescent="0.2">
      <c r="A267" s="19"/>
    </row>
    <row r="268" spans="1:1" x14ac:dyDescent="0.2">
      <c r="A268" s="19"/>
    </row>
    <row r="269" spans="1:1" x14ac:dyDescent="0.2">
      <c r="A269" s="19"/>
    </row>
    <row r="270" spans="1:1" x14ac:dyDescent="0.2">
      <c r="A270" s="19"/>
    </row>
    <row r="271" spans="1:1" x14ac:dyDescent="0.2">
      <c r="A271" s="19"/>
    </row>
    <row r="272" spans="1:1" x14ac:dyDescent="0.2">
      <c r="A272" s="19"/>
    </row>
    <row r="273" spans="1:1" x14ac:dyDescent="0.2">
      <c r="A273" s="19"/>
    </row>
    <row r="274" spans="1:1" x14ac:dyDescent="0.2">
      <c r="A274" s="19"/>
    </row>
    <row r="275" spans="1:1" x14ac:dyDescent="0.2">
      <c r="A275" s="19"/>
    </row>
    <row r="276" spans="1:1" x14ac:dyDescent="0.2">
      <c r="A276" s="19"/>
    </row>
    <row r="277" spans="1:1" x14ac:dyDescent="0.2">
      <c r="A277" s="19"/>
    </row>
    <row r="278" spans="1:1" x14ac:dyDescent="0.2">
      <c r="A278" s="19"/>
    </row>
    <row r="279" spans="1:1" x14ac:dyDescent="0.2">
      <c r="A279" s="19"/>
    </row>
    <row r="280" spans="1:1" x14ac:dyDescent="0.2">
      <c r="A280" s="19"/>
    </row>
    <row r="281" spans="1:1" x14ac:dyDescent="0.2">
      <c r="A281" s="19"/>
    </row>
    <row r="282" spans="1:1" x14ac:dyDescent="0.2">
      <c r="A282" s="19"/>
    </row>
    <row r="283" spans="1:1" x14ac:dyDescent="0.2">
      <c r="A283" s="19"/>
    </row>
    <row r="284" spans="1:1" x14ac:dyDescent="0.2">
      <c r="A284" s="19"/>
    </row>
    <row r="285" spans="1:1" x14ac:dyDescent="0.2">
      <c r="A285" s="19"/>
    </row>
    <row r="286" spans="1:1" x14ac:dyDescent="0.2">
      <c r="A286" s="19"/>
    </row>
    <row r="287" spans="1:1" x14ac:dyDescent="0.2">
      <c r="A287" s="19"/>
    </row>
    <row r="288" spans="1:1" x14ac:dyDescent="0.2">
      <c r="A288" s="19"/>
    </row>
    <row r="289" spans="1:1" x14ac:dyDescent="0.2">
      <c r="A289" s="19"/>
    </row>
    <row r="290" spans="1:1" x14ac:dyDescent="0.2">
      <c r="A290" s="19"/>
    </row>
    <row r="291" spans="1:1" x14ac:dyDescent="0.2">
      <c r="A291" s="19"/>
    </row>
    <row r="292" spans="1:1" x14ac:dyDescent="0.2">
      <c r="A292" s="19"/>
    </row>
    <row r="293" spans="1:1" x14ac:dyDescent="0.2">
      <c r="A293" s="19"/>
    </row>
    <row r="294" spans="1:1" x14ac:dyDescent="0.2">
      <c r="A294" s="19"/>
    </row>
    <row r="295" spans="1:1" x14ac:dyDescent="0.2">
      <c r="A295" s="19"/>
    </row>
    <row r="296" spans="1:1" x14ac:dyDescent="0.2">
      <c r="A296" s="19"/>
    </row>
    <row r="297" spans="1:1" x14ac:dyDescent="0.2">
      <c r="A297" s="19"/>
    </row>
    <row r="298" spans="1:1" x14ac:dyDescent="0.2">
      <c r="A298" s="19"/>
    </row>
    <row r="299" spans="1:1" x14ac:dyDescent="0.2">
      <c r="A299" s="19"/>
    </row>
    <row r="300" spans="1:1" x14ac:dyDescent="0.2">
      <c r="A300" s="19"/>
    </row>
    <row r="301" spans="1:1" x14ac:dyDescent="0.2">
      <c r="A301" s="19"/>
    </row>
    <row r="302" spans="1:1" x14ac:dyDescent="0.2">
      <c r="A302" s="19"/>
    </row>
    <row r="303" spans="1:1" x14ac:dyDescent="0.2">
      <c r="A303" s="19"/>
    </row>
    <row r="304" spans="1:1" x14ac:dyDescent="0.2">
      <c r="A304" s="19"/>
    </row>
    <row r="305" spans="1:1" x14ac:dyDescent="0.2">
      <c r="A305" s="19"/>
    </row>
    <row r="306" spans="1:1" x14ac:dyDescent="0.2">
      <c r="A306" s="19"/>
    </row>
    <row r="307" spans="1:1" x14ac:dyDescent="0.2">
      <c r="A307" s="19"/>
    </row>
    <row r="308" spans="1:1" x14ac:dyDescent="0.2">
      <c r="A308" s="19"/>
    </row>
    <row r="309" spans="1:1" x14ac:dyDescent="0.2">
      <c r="A309" s="19"/>
    </row>
    <row r="310" spans="1:1" x14ac:dyDescent="0.2">
      <c r="A310" s="19"/>
    </row>
    <row r="311" spans="1:1" x14ac:dyDescent="0.2">
      <c r="A311" s="19"/>
    </row>
    <row r="312" spans="1:1" x14ac:dyDescent="0.2">
      <c r="A312" s="19"/>
    </row>
    <row r="313" spans="1:1" x14ac:dyDescent="0.2">
      <c r="A313" s="19"/>
    </row>
    <row r="314" spans="1:1" x14ac:dyDescent="0.2">
      <c r="A314" s="19"/>
    </row>
    <row r="315" spans="1:1" x14ac:dyDescent="0.2">
      <c r="A315" s="19"/>
    </row>
    <row r="316" spans="1:1" x14ac:dyDescent="0.2">
      <c r="A316" s="19"/>
    </row>
    <row r="317" spans="1:1" x14ac:dyDescent="0.2">
      <c r="A317" s="19"/>
    </row>
    <row r="318" spans="1:1" x14ac:dyDescent="0.2">
      <c r="A318" s="19"/>
    </row>
    <row r="319" spans="1:1" x14ac:dyDescent="0.2">
      <c r="A319" s="19"/>
    </row>
    <row r="320" spans="1:1" x14ac:dyDescent="0.2">
      <c r="A320" s="19"/>
    </row>
    <row r="321" spans="1:1" x14ac:dyDescent="0.2">
      <c r="A321" s="19"/>
    </row>
    <row r="322" spans="1:1" x14ac:dyDescent="0.2">
      <c r="A322" s="19"/>
    </row>
    <row r="323" spans="1:1" x14ac:dyDescent="0.2">
      <c r="A323" s="19"/>
    </row>
    <row r="324" spans="1:1" x14ac:dyDescent="0.2">
      <c r="A324" s="19"/>
    </row>
    <row r="325" spans="1:1" x14ac:dyDescent="0.2">
      <c r="A325" s="19"/>
    </row>
    <row r="326" spans="1:1" x14ac:dyDescent="0.2">
      <c r="A326" s="19"/>
    </row>
    <row r="327" spans="1:1" x14ac:dyDescent="0.2">
      <c r="A327" s="19"/>
    </row>
    <row r="328" spans="1:1" x14ac:dyDescent="0.2">
      <c r="A328" s="19"/>
    </row>
    <row r="329" spans="1:1" x14ac:dyDescent="0.2">
      <c r="A329" s="19"/>
    </row>
    <row r="330" spans="1:1" x14ac:dyDescent="0.2">
      <c r="A330" s="19"/>
    </row>
    <row r="331" spans="1:1" x14ac:dyDescent="0.2">
      <c r="A331" s="19"/>
    </row>
    <row r="332" spans="1:1" x14ac:dyDescent="0.2">
      <c r="A332" s="19"/>
    </row>
    <row r="333" spans="1:1" x14ac:dyDescent="0.2">
      <c r="A333" s="19"/>
    </row>
    <row r="334" spans="1:1" x14ac:dyDescent="0.2">
      <c r="A334" s="19"/>
    </row>
    <row r="335" spans="1:1" x14ac:dyDescent="0.2">
      <c r="A335" s="19"/>
    </row>
    <row r="336" spans="1:1" x14ac:dyDescent="0.2">
      <c r="A336" s="19"/>
    </row>
    <row r="337" spans="1:1" x14ac:dyDescent="0.2">
      <c r="A337" s="19"/>
    </row>
    <row r="338" spans="1:1" x14ac:dyDescent="0.2">
      <c r="A338" s="19"/>
    </row>
    <row r="339" spans="1:1" x14ac:dyDescent="0.2">
      <c r="A339" s="19"/>
    </row>
    <row r="340" spans="1:1" x14ac:dyDescent="0.2">
      <c r="A340" s="19"/>
    </row>
    <row r="341" spans="1:1" x14ac:dyDescent="0.2">
      <c r="A341" s="19"/>
    </row>
    <row r="342" spans="1:1" x14ac:dyDescent="0.2">
      <c r="A342" s="19"/>
    </row>
    <row r="343" spans="1:1" x14ac:dyDescent="0.2">
      <c r="A343" s="19"/>
    </row>
    <row r="344" spans="1:1" x14ac:dyDescent="0.2">
      <c r="A344" s="19"/>
    </row>
    <row r="345" spans="1:1" x14ac:dyDescent="0.2">
      <c r="A345" s="19"/>
    </row>
    <row r="346" spans="1:1" x14ac:dyDescent="0.2">
      <c r="A346" s="19"/>
    </row>
    <row r="347" spans="1:1" x14ac:dyDescent="0.2">
      <c r="A347" s="19"/>
    </row>
    <row r="348" spans="1:1" x14ac:dyDescent="0.2">
      <c r="A348" s="19"/>
    </row>
    <row r="349" spans="1:1" x14ac:dyDescent="0.2">
      <c r="A349" s="19"/>
    </row>
    <row r="350" spans="1:1" x14ac:dyDescent="0.2">
      <c r="A350" s="19"/>
    </row>
    <row r="351" spans="1:1" x14ac:dyDescent="0.2">
      <c r="A351" s="19"/>
    </row>
    <row r="352" spans="1:1" x14ac:dyDescent="0.2">
      <c r="A352" s="19"/>
    </row>
    <row r="353" spans="1:1" x14ac:dyDescent="0.2">
      <c r="A353" s="19"/>
    </row>
    <row r="354" spans="1:1" x14ac:dyDescent="0.2">
      <c r="A354" s="19"/>
    </row>
    <row r="355" spans="1:1" x14ac:dyDescent="0.2">
      <c r="A355" s="19"/>
    </row>
    <row r="356" spans="1:1" x14ac:dyDescent="0.2">
      <c r="A356" s="19"/>
    </row>
    <row r="357" spans="1:1" x14ac:dyDescent="0.2">
      <c r="A357" s="19"/>
    </row>
    <row r="358" spans="1:1" x14ac:dyDescent="0.2">
      <c r="A358" s="19"/>
    </row>
    <row r="359" spans="1:1" x14ac:dyDescent="0.2">
      <c r="A359" s="19"/>
    </row>
    <row r="360" spans="1:1" x14ac:dyDescent="0.2">
      <c r="A360" s="19"/>
    </row>
    <row r="361" spans="1:1" x14ac:dyDescent="0.2">
      <c r="A361" s="19"/>
    </row>
    <row r="362" spans="1:1" x14ac:dyDescent="0.2">
      <c r="A362" s="19"/>
    </row>
    <row r="363" spans="1:1" x14ac:dyDescent="0.2">
      <c r="A363" s="19"/>
    </row>
    <row r="364" spans="1:1" x14ac:dyDescent="0.2">
      <c r="A364" s="19"/>
    </row>
    <row r="365" spans="1:1" x14ac:dyDescent="0.2">
      <c r="A365" s="19"/>
    </row>
    <row r="366" spans="1:1" x14ac:dyDescent="0.2">
      <c r="A366" s="19"/>
    </row>
    <row r="367" spans="1:1" x14ac:dyDescent="0.2">
      <c r="A367" s="19"/>
    </row>
    <row r="368" spans="1:1" x14ac:dyDescent="0.2">
      <c r="A368" s="19"/>
    </row>
    <row r="369" spans="1:1" x14ac:dyDescent="0.2">
      <c r="A369" s="19"/>
    </row>
    <row r="370" spans="1:1" x14ac:dyDescent="0.2">
      <c r="A370" s="19"/>
    </row>
    <row r="371" spans="1:1" x14ac:dyDescent="0.2">
      <c r="A371" s="19"/>
    </row>
    <row r="372" spans="1:1" x14ac:dyDescent="0.2">
      <c r="A372" s="19"/>
    </row>
    <row r="373" spans="1:1" x14ac:dyDescent="0.2">
      <c r="A373" s="19"/>
    </row>
    <row r="374" spans="1:1" x14ac:dyDescent="0.2">
      <c r="A374" s="19"/>
    </row>
    <row r="375" spans="1:1" x14ac:dyDescent="0.2">
      <c r="A375" s="19"/>
    </row>
    <row r="376" spans="1:1" x14ac:dyDescent="0.2">
      <c r="A376" s="19"/>
    </row>
    <row r="377" spans="1:1" x14ac:dyDescent="0.2">
      <c r="A377" s="19"/>
    </row>
    <row r="378" spans="1:1" x14ac:dyDescent="0.2">
      <c r="A378" s="19"/>
    </row>
    <row r="379" spans="1:1" x14ac:dyDescent="0.2">
      <c r="A379" s="19"/>
    </row>
    <row r="380" spans="1:1" x14ac:dyDescent="0.2">
      <c r="A380" s="19"/>
    </row>
    <row r="381" spans="1:1" x14ac:dyDescent="0.2">
      <c r="A381" s="19"/>
    </row>
    <row r="382" spans="1:1" x14ac:dyDescent="0.2">
      <c r="A382" s="19"/>
    </row>
    <row r="383" spans="1:1" x14ac:dyDescent="0.2">
      <c r="A383" s="19"/>
    </row>
    <row r="384" spans="1:1" x14ac:dyDescent="0.2">
      <c r="A384" s="19"/>
    </row>
    <row r="385" spans="1:1" x14ac:dyDescent="0.2">
      <c r="A385" s="19"/>
    </row>
    <row r="386" spans="1:1" x14ac:dyDescent="0.2">
      <c r="A386" s="19"/>
    </row>
    <row r="387" spans="1:1" x14ac:dyDescent="0.2">
      <c r="A387" s="19"/>
    </row>
    <row r="388" spans="1:1" x14ac:dyDescent="0.2">
      <c r="A388" s="19"/>
    </row>
    <row r="389" spans="1:1" x14ac:dyDescent="0.2">
      <c r="A389" s="19"/>
    </row>
    <row r="390" spans="1:1" x14ac:dyDescent="0.2">
      <c r="A390" s="19"/>
    </row>
    <row r="391" spans="1:1" x14ac:dyDescent="0.2">
      <c r="A391" s="19"/>
    </row>
    <row r="392" spans="1:1" x14ac:dyDescent="0.2">
      <c r="A392" s="19"/>
    </row>
    <row r="393" spans="1:1" x14ac:dyDescent="0.2">
      <c r="A393" s="19"/>
    </row>
    <row r="394" spans="1:1" x14ac:dyDescent="0.2">
      <c r="A394" s="19"/>
    </row>
    <row r="395" spans="1:1" x14ac:dyDescent="0.2">
      <c r="A395" s="19"/>
    </row>
    <row r="396" spans="1:1" x14ac:dyDescent="0.2">
      <c r="A396" s="19"/>
    </row>
    <row r="397" spans="1:1" x14ac:dyDescent="0.2">
      <c r="A397" s="19"/>
    </row>
    <row r="398" spans="1:1" x14ac:dyDescent="0.2">
      <c r="A398" s="19"/>
    </row>
    <row r="399" spans="1:1" x14ac:dyDescent="0.2">
      <c r="A399" s="19"/>
    </row>
    <row r="400" spans="1:1" x14ac:dyDescent="0.2">
      <c r="A400" s="19"/>
    </row>
    <row r="401" spans="1:1" x14ac:dyDescent="0.2">
      <c r="A401" s="19"/>
    </row>
    <row r="402" spans="1:1" x14ac:dyDescent="0.2">
      <c r="A402" s="19"/>
    </row>
    <row r="403" spans="1:1" x14ac:dyDescent="0.2">
      <c r="A403" s="19"/>
    </row>
    <row r="404" spans="1:1" x14ac:dyDescent="0.2">
      <c r="A404" s="19"/>
    </row>
    <row r="405" spans="1:1" x14ac:dyDescent="0.2">
      <c r="A405" s="19"/>
    </row>
    <row r="406" spans="1:1" x14ac:dyDescent="0.2">
      <c r="A406" s="19"/>
    </row>
    <row r="407" spans="1:1" x14ac:dyDescent="0.2">
      <c r="A407" s="19"/>
    </row>
    <row r="408" spans="1:1" x14ac:dyDescent="0.2">
      <c r="A408" s="19"/>
    </row>
    <row r="409" spans="1:1" x14ac:dyDescent="0.2">
      <c r="A409" s="19"/>
    </row>
    <row r="410" spans="1:1" x14ac:dyDescent="0.2">
      <c r="A410" s="19"/>
    </row>
    <row r="411" spans="1:1" x14ac:dyDescent="0.2">
      <c r="A411" s="19"/>
    </row>
    <row r="412" spans="1:1" x14ac:dyDescent="0.2">
      <c r="A412" s="19"/>
    </row>
    <row r="413" spans="1:1" x14ac:dyDescent="0.2">
      <c r="A413" s="19"/>
    </row>
    <row r="414" spans="1:1" x14ac:dyDescent="0.2">
      <c r="A414" s="19"/>
    </row>
    <row r="415" spans="1:1" x14ac:dyDescent="0.2">
      <c r="A415" s="19"/>
    </row>
    <row r="416" spans="1:1" x14ac:dyDescent="0.2">
      <c r="A416" s="19"/>
    </row>
    <row r="417" spans="1:1" x14ac:dyDescent="0.2">
      <c r="A417" s="19"/>
    </row>
    <row r="418" spans="1:1" x14ac:dyDescent="0.2">
      <c r="A418" s="19"/>
    </row>
    <row r="419" spans="1:1" x14ac:dyDescent="0.2">
      <c r="A419" s="19"/>
    </row>
    <row r="420" spans="1:1" x14ac:dyDescent="0.2">
      <c r="A420" s="19"/>
    </row>
  </sheetData>
  <mergeCells count="1">
    <mergeCell ref="U14:W14"/>
  </mergeCells>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78FF106E-8788-4471-83A5-6EC8446EF0BD}">
          <x14:formula1>
            <xm:f>Lister!$B$4:$B$5</xm:f>
          </x14:formula1>
          <xm:sqref>C3:C4 B3</xm:sqref>
        </x14:dataValidation>
        <x14:dataValidation type="list" allowBlank="1" showInputMessage="1" showErrorMessage="1" xr:uid="{64197FE4-AA21-421A-AEAE-BA1CA8A08786}">
          <x14:formula1>
            <xm:f>Lister!$D$4:$D$5</xm:f>
          </x14:formula1>
          <xm:sqref>B5:C5</xm:sqref>
        </x14:dataValidation>
        <x14:dataValidation type="list" allowBlank="1" showInputMessage="1" showErrorMessage="1" xr:uid="{106061F9-6361-4901-B488-EF3D6BED898C}">
          <x14:formula1>
            <xm:f>Lister!$F$4:$F$5</xm:f>
          </x14:formula1>
          <xm:sqref>P104:P189 H102:H103 P16:P101</xm:sqref>
        </x14:dataValidation>
        <x14:dataValidation type="list" allowBlank="1" showInputMessage="1" showErrorMessage="1" xr:uid="{AF6FD85C-BA68-40B1-841D-A702FE8A438F}">
          <x14:formula1>
            <xm:f>Lister!$H$5:$H$15</xm:f>
          </x14:formula1>
          <xm:sqref>D102:D103</xm:sqref>
        </x14:dataValidation>
        <x14:dataValidation type="list" allowBlank="1" showInputMessage="1" showErrorMessage="1" xr:uid="{CD369C80-4A5B-4254-90EE-4D7515FF8F5E}">
          <x14:formula1>
            <xm:f>Lister!$H$4:$H$15</xm:f>
          </x14:formula1>
          <xm:sqref>J3:K4 D104:D189 D16:D101</xm:sqref>
        </x14:dataValidation>
        <x14:dataValidation type="list" allowBlank="1" showInputMessage="1" showErrorMessage="1" xr:uid="{FA34C53E-F7D5-488C-B2EA-BC362E58CDFB}">
          <x14:formula1>
            <xm:f>Lister!$J$4:$J$5</xm:f>
          </x14:formula1>
          <xm:sqref>C6:C7</xm:sqref>
        </x14:dataValidation>
        <x14:dataValidation type="list" allowBlank="1" showInputMessage="1" showErrorMessage="1" xr:uid="{01FF248D-8D5D-45EC-9A47-A9FE8F2CB0C3}">
          <x14:formula1>
            <xm:f>Data_afgrøder!$A$4:$A$5</xm:f>
          </x14:formula1>
          <xm:sqref>B102:C103</xm:sqref>
        </x14:dataValidation>
        <x14:dataValidation type="list" allowBlank="1" showInputMessage="1" showErrorMessage="1" xr:uid="{A077F6F9-28FD-449D-A277-E9FD5348D633}">
          <x14:formula1>
            <xm:f>Beregninger_efterafgrøder_udlæg!$B$6:$B$7</xm:f>
          </x14:formula1>
          <xm:sqref>C22:C23 C30:C31 C38:C39 C46:C47 C54:C55 C62:C63 C70:C71 C110:C111 C118:C119 C126:C127 C134:C135 C142:C143 C150:C151 C158:C159</xm:sqref>
        </x14:dataValidation>
        <x14:dataValidation type="list" allowBlank="1" showInputMessage="1" showErrorMessage="1" xr:uid="{63E822DB-6117-4B13-8F6E-4EC65F8A4577}">
          <x14:formula1>
            <xm:f>Lister!$T$4:$T$6</xm:f>
          </x14:formula1>
          <xm:sqref>C16:C21 C24:C29 C32:C37 C40:C45 C48:C53 C56:C61 C64:C69 C72:C101 C104:C109 C112:C117 C120:C125 C128:C133 C136:C141 C144:C149 C152:C157 C160:C189</xm:sqref>
        </x14:dataValidation>
        <x14:dataValidation type="list" allowBlank="1" showInputMessage="1" showErrorMessage="1" xr:uid="{5E7B5F77-B88F-4ADF-968D-E817352302D6}">
          <x14:formula1>
            <xm:f>Lister!$R$5:$R$6</xm:f>
          </x14:formula1>
          <xm:sqref>C8:C11</xm:sqref>
        </x14:dataValidation>
        <x14:dataValidation type="list" allowBlank="1" showInputMessage="1" showErrorMessage="1" xr:uid="{D75403BF-ACAA-4808-B126-2D57754F0974}">
          <x14:formula1>
            <xm:f>Lister!$R$4:$R$6</xm:f>
          </x14:formula1>
          <xm:sqref>B8</xm:sqref>
        </x14:dataValidation>
        <x14:dataValidation type="list" allowBlank="1" showInputMessage="1" showErrorMessage="1" xr:uid="{14182EAD-FE39-4C8A-A2EF-5A48FE68B5EE}">
          <x14:formula1>
            <xm:f>Lister!$J$4:$J$6</xm:f>
          </x14:formula1>
          <xm:sqref>B6</xm:sqref>
        </x14:dataValidation>
        <x14:dataValidation type="list" allowBlank="1" showInputMessage="1" showErrorMessage="1" xr:uid="{8EF9BC9B-0BC8-4DF2-9E5A-B4AC663237B5}">
          <x14:formula1>
            <xm:f>Lister!$V$4:$V$5</xm:f>
          </x14:formula1>
          <xm:sqref>B7</xm:sqref>
        </x14:dataValidation>
        <x14:dataValidation type="list" allowBlank="1" showInputMessage="1" showErrorMessage="1" xr:uid="{A136C3D9-16C6-45A5-8032-89E74AD08942}">
          <x14:formula1>
            <xm:f>Lister!$N$4:$N$5</xm:f>
          </x14:formula1>
          <xm:sqref>S104:S189 S16:S101</xm:sqref>
        </x14:dataValidation>
        <x14:dataValidation type="list" allowBlank="1" showInputMessage="1" showErrorMessage="1" xr:uid="{D242B052-A578-43AA-9560-3E56441FEA36}">
          <x14:formula1>
            <xm:f>Lister!$L$4:$L$6</xm:f>
          </x14:formula1>
          <xm:sqref>Q104:Q189 Q16:Q101</xm:sqref>
        </x14:dataValidation>
        <x14:dataValidation type="list" allowBlank="1" showInputMessage="1" showErrorMessage="1" xr:uid="{C3BC5537-C9E9-4F49-9DC5-1FC1CA588DD1}">
          <x14:formula1>
            <xm:f>Lister!$P$4:$P$5</xm:f>
          </x14:formula1>
          <xm:sqref>H104:H189 H16:H101</xm:sqref>
        </x14:dataValidation>
        <x14:dataValidation type="list" allowBlank="1" showInputMessage="1" showErrorMessage="1" xr:uid="{3F9287F2-E2CF-4FAF-A8B2-83CF4F88FDA9}">
          <x14:formula1>
            <xm:f>Data_afgrøder!$A$4:$A$20</xm:f>
          </x14:formula1>
          <xm:sqref>B104:B189 B16:B101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81AA1-233A-4A63-9453-616C7E0ED19E}">
  <dimension ref="A4:X304"/>
  <sheetViews>
    <sheetView topLeftCell="K1" workbookViewId="0">
      <selection activeCell="O12" sqref="O12"/>
    </sheetView>
  </sheetViews>
  <sheetFormatPr defaultRowHeight="12" x14ac:dyDescent="0.2"/>
  <cols>
    <col min="1" max="1" width="10.140625" bestFit="1" customWidth="1"/>
    <col min="2" max="2" width="10.140625" customWidth="1"/>
    <col min="4" max="4" width="39.28515625" bestFit="1" customWidth="1"/>
    <col min="5" max="5" width="30.7109375" bestFit="1" customWidth="1"/>
    <col min="6" max="6" width="43.7109375" bestFit="1" customWidth="1"/>
    <col min="7" max="7" width="43.5703125" bestFit="1" customWidth="1"/>
    <col min="8" max="9" width="34.140625" bestFit="1" customWidth="1"/>
    <col min="10" max="10" width="20.42578125" bestFit="1" customWidth="1"/>
    <col min="11" max="11" width="18.140625" bestFit="1" customWidth="1"/>
    <col min="12" max="12" width="20.7109375" bestFit="1" customWidth="1"/>
    <col min="13" max="13" width="18.7109375" bestFit="1" customWidth="1"/>
    <col min="14" max="14" width="27.42578125" bestFit="1" customWidth="1"/>
    <col min="15" max="15" width="27.42578125" style="110" customWidth="1"/>
    <col min="16" max="16" width="40.140625" bestFit="1" customWidth="1"/>
    <col min="17" max="17" width="38.42578125" bestFit="1" customWidth="1"/>
    <col min="18" max="18" width="24" bestFit="1" customWidth="1"/>
    <col min="19" max="19" width="27" bestFit="1" customWidth="1"/>
    <col min="20" max="20" width="26.42578125" bestFit="1" customWidth="1"/>
    <col min="21" max="21" width="29.5703125" bestFit="1" customWidth="1"/>
    <col min="22" max="22" width="31.42578125" bestFit="1" customWidth="1"/>
    <col min="23" max="23" width="21.28515625" bestFit="1" customWidth="1"/>
    <col min="24" max="24" width="35.7109375" bestFit="1" customWidth="1"/>
  </cols>
  <sheetData>
    <row r="4" spans="1:24" ht="11.45" x14ac:dyDescent="0.2">
      <c r="P4" s="108"/>
      <c r="Q4" s="108"/>
      <c r="R4" s="108"/>
    </row>
    <row r="5" spans="1:24" ht="11.45" x14ac:dyDescent="0.2">
      <c r="P5" s="108"/>
      <c r="Q5" s="108"/>
      <c r="R5" s="108"/>
    </row>
    <row r="6" spans="1:24" ht="11.45" x14ac:dyDescent="0.2">
      <c r="P6" s="108"/>
      <c r="Q6" s="108"/>
      <c r="R6" s="108"/>
    </row>
    <row r="9" spans="1:24" x14ac:dyDescent="0.2">
      <c r="P9" s="163" t="s">
        <v>267</v>
      </c>
      <c r="Q9" s="164"/>
      <c r="R9" s="165"/>
      <c r="S9" s="166" t="s">
        <v>202</v>
      </c>
      <c r="T9" s="167"/>
      <c r="U9" s="168"/>
      <c r="V9" s="169" t="s">
        <v>254</v>
      </c>
      <c r="W9" s="170"/>
      <c r="X9" s="171"/>
    </row>
    <row r="10" spans="1:24" s="2" customFormat="1" x14ac:dyDescent="0.2">
      <c r="A10" s="62" t="str">
        <f>Forside!B15</f>
        <v>Afgrøde</v>
      </c>
      <c r="B10" s="62" t="str">
        <f>Forside!E15</f>
        <v>Areal</v>
      </c>
      <c r="C10" s="62" t="s">
        <v>21</v>
      </c>
      <c r="D10" s="60" t="str">
        <f>Beregninger_afgrøder!P4</f>
        <v>N2O emission kvælstofgødning(kg CO2ækv/ha)</v>
      </c>
      <c r="E10" s="60" t="str">
        <f>Beregninger_afgrøder!S4</f>
        <v>N2O fra overjordisk (kg CO2ækv/ha)</v>
      </c>
      <c r="F10" s="60" t="str">
        <f>Beregninger_afgrøder!V4</f>
        <v>N2O fra underjordiske planterester (kg CO2ækv/ha)</v>
      </c>
      <c r="G10" s="60" t="str">
        <f>Beregninger_afgrøder!AE4</f>
        <v>CO2 fra kvælstofforbrug (kg CO2ækv/ha)</v>
      </c>
      <c r="H10" s="60" t="str">
        <f>Beregninger_afgrøder!AH4</f>
        <v>Emission fra fosforforbrug (CO2ækv/ha)</v>
      </c>
      <c r="I10" s="60" t="str">
        <f>Beregninger_afgrøder!AK4</f>
        <v>Emission fra kaliumforbrug (CO2ækv/ha)</v>
      </c>
      <c r="J10" s="60" t="str">
        <f>Beregninger_afgrøder!AL4</f>
        <v>Pesticider (CO2ækv/ha)</v>
      </c>
      <c r="K10" s="60" t="str">
        <f>Beregninger_afgrøder!AM4</f>
        <v>Kalk (kg CO2ækv/ha)</v>
      </c>
      <c r="L10" s="60" t="str">
        <f>Beregninger_afgrøder!AN4</f>
        <v>Brændstof (CO2ækv/ha)</v>
      </c>
      <c r="M10" s="60" t="str">
        <f>Beregninger_afgrøder!AQ4</f>
        <v>Vanding (CO2ækv/ha)</v>
      </c>
      <c r="N10" s="60" t="str">
        <f>Beregninger_afgrøder!AA4</f>
        <v>Organogen jord (kg CO2ækv/ha)</v>
      </c>
      <c r="O10" s="60" t="s">
        <v>268</v>
      </c>
      <c r="P10" s="16" t="str">
        <f>Forside!U15</f>
        <v>Direkte emissioner fra marken (kg CO2ækv/ha)</v>
      </c>
      <c r="Q10" s="16" t="str">
        <f>Forside!V15</f>
        <v>Emissioner fra hjælpestoffer (kg CO2ævk/ha)</v>
      </c>
      <c r="R10" s="16" t="str">
        <f>Forside!W15</f>
        <v>Klimaaftryk (kg CO2ækv/ha)</v>
      </c>
      <c r="S10" s="137" t="s">
        <v>251</v>
      </c>
      <c r="T10" s="138" t="s">
        <v>252</v>
      </c>
      <c r="U10" s="139" t="s">
        <v>253</v>
      </c>
      <c r="V10" s="141" t="s">
        <v>262</v>
      </c>
      <c r="W10" s="141" t="s">
        <v>255</v>
      </c>
      <c r="X10" s="141" t="s">
        <v>261</v>
      </c>
    </row>
    <row r="11" spans="1:24" s="59" customFormat="1" ht="11.45" x14ac:dyDescent="0.2">
      <c r="A11" s="63" t="str">
        <f>Forside!B16</f>
        <v>Pil, etableringsår (0)</v>
      </c>
      <c r="B11" s="63">
        <f>Forside!E16</f>
        <v>1</v>
      </c>
      <c r="C11" s="63" t="e">
        <f>IF(Forside!#REF!&gt;0,Forside!#REF!,Forside!L16)</f>
        <v>#REF!</v>
      </c>
      <c r="D11" s="142">
        <f>Beregninger_afgrøder!P5</f>
        <v>499.71428571428572</v>
      </c>
      <c r="E11" s="142">
        <f>Beregninger_afgrøder!S5</f>
        <v>66.586928571428572</v>
      </c>
      <c r="F11" s="142">
        <f>Beregninger_afgrøder!V5</f>
        <v>84.534999999999997</v>
      </c>
      <c r="G11" s="61">
        <f>Beregninger_afgrøder!AE5</f>
        <v>355.2</v>
      </c>
      <c r="H11" s="61">
        <f>Beregninger_afgrøder!AH5</f>
        <v>54</v>
      </c>
      <c r="I11" s="61">
        <f>Beregninger_afgrøder!AK5</f>
        <v>35</v>
      </c>
      <c r="J11" s="61">
        <f>Beregninger_afgrøder!AL5</f>
        <v>9</v>
      </c>
      <c r="K11" s="61">
        <f>Beregninger_afgrøder!AM5</f>
        <v>0</v>
      </c>
      <c r="L11" s="61">
        <f>Beregninger_afgrøder!AN5</f>
        <v>28.166666666666668</v>
      </c>
      <c r="M11" s="61">
        <f>Beregninger_afgrøder!AQ5</f>
        <v>0</v>
      </c>
      <c r="N11" s="61">
        <f>Beregninger_afgrøder!AA5</f>
        <v>0</v>
      </c>
      <c r="O11" s="142">
        <f>Beregninger_afgrøder!AC5+IFERROR(Beregninger_efterafgrøder_udlæg!N6,0)</f>
        <v>0</v>
      </c>
      <c r="P11" s="147">
        <f>Forside!U16</f>
        <v>686.64907142857157</v>
      </c>
      <c r="Q11" s="147">
        <f>Forside!V16</f>
        <v>481.36666666666667</v>
      </c>
      <c r="R11" s="147">
        <f>Forside!W16</f>
        <v>1168.0157380952382</v>
      </c>
      <c r="S11" s="148" t="e">
        <f>Forside!#REF!</f>
        <v>#REF!</v>
      </c>
      <c r="T11" s="148" t="e">
        <f>Forside!#REF!</f>
        <v>#REF!</v>
      </c>
      <c r="U11" s="148" t="e">
        <f>Forside!#REF!</f>
        <v>#REF!</v>
      </c>
      <c r="V11" s="142">
        <f>Forside!X16</f>
        <v>1168.0157380952382</v>
      </c>
      <c r="W11" s="142" t="e">
        <f>Forside!#REF!</f>
        <v>#REF!</v>
      </c>
      <c r="X11" s="142" t="e">
        <f>Forside!#REF!</f>
        <v>#REF!</v>
      </c>
    </row>
    <row r="12" spans="1:24" s="59" customFormat="1" ht="11.45" x14ac:dyDescent="0.2">
      <c r="A12" s="63" t="str">
        <f>Forside!B17</f>
        <v>Pil, året efter plantning (1)</v>
      </c>
      <c r="B12" s="63">
        <f>Forside!E17</f>
        <v>1</v>
      </c>
      <c r="C12" s="63" t="e">
        <f>IF(Forside!#REF!&gt;0,Forside!#REF!,Forside!L17)</f>
        <v>#REF!</v>
      </c>
      <c r="D12" s="142">
        <f>Beregninger_afgrøder!P6</f>
        <v>499.71428571428572</v>
      </c>
      <c r="E12" s="142">
        <f>Beregninger_afgrøder!S6</f>
        <v>66.586928571428572</v>
      </c>
      <c r="F12" s="142">
        <f>Beregninger_afgrøder!V6</f>
        <v>84.534999999999997</v>
      </c>
      <c r="G12" s="61">
        <f>Beregninger_afgrøder!AE6</f>
        <v>355.2</v>
      </c>
      <c r="H12" s="61">
        <f>Beregninger_afgrøder!AH6</f>
        <v>54</v>
      </c>
      <c r="I12" s="61">
        <f>Beregninger_afgrøder!AK6</f>
        <v>35</v>
      </c>
      <c r="J12" s="61">
        <f>Beregninger_afgrøder!AL6</f>
        <v>9</v>
      </c>
      <c r="K12" s="61">
        <f>Beregninger_afgrøder!AM6</f>
        <v>0</v>
      </c>
      <c r="L12" s="61">
        <f>Beregninger_afgrøder!AN6</f>
        <v>28.166666666666668</v>
      </c>
      <c r="M12" s="61">
        <f>Beregninger_afgrøder!AQ6</f>
        <v>0</v>
      </c>
      <c r="N12" s="61">
        <f>Beregninger_afgrøder!AA6</f>
        <v>0</v>
      </c>
      <c r="O12" s="142">
        <f>Beregninger_afgrøder!AC6+IFERROR(Beregninger_efterafgrøder_udlæg!N7,0)</f>
        <v>0</v>
      </c>
      <c r="P12" s="147">
        <f>Forside!U17</f>
        <v>686.64907142857157</v>
      </c>
      <c r="Q12" s="147">
        <f>Forside!V17</f>
        <v>481.36666666666667</v>
      </c>
      <c r="R12" s="147">
        <f>Forside!W17</f>
        <v>1168.0157380952382</v>
      </c>
      <c r="S12" s="148" t="e">
        <f>Forside!#REF!</f>
        <v>#REF!</v>
      </c>
      <c r="T12" s="148" t="e">
        <f>Forside!#REF!</f>
        <v>#REF!</v>
      </c>
      <c r="U12" s="148" t="e">
        <f>Forside!#REF!</f>
        <v>#REF!</v>
      </c>
      <c r="V12" s="142">
        <f>Forside!X17</f>
        <v>1168.0157380952382</v>
      </c>
      <c r="W12" s="142" t="e">
        <f>Forside!#REF!</f>
        <v>#REF!</v>
      </c>
      <c r="X12" s="142" t="e">
        <f>Forside!#REF!</f>
        <v>#REF!</v>
      </c>
    </row>
    <row r="13" spans="1:24" s="59" customFormat="1" ht="11.45" x14ac:dyDescent="0.2">
      <c r="A13" s="63" t="str">
        <f>Forside!B18</f>
        <v>Pil år 2</v>
      </c>
      <c r="B13" s="63">
        <f>Forside!E18</f>
        <v>1</v>
      </c>
      <c r="C13" s="63" t="e">
        <f>IF(Forside!#REF!&gt;0,Forside!#REF!,Forside!L18)</f>
        <v>#REF!</v>
      </c>
      <c r="D13" s="142">
        <f>Beregninger_afgrøder!P7</f>
        <v>0</v>
      </c>
      <c r="E13" s="142">
        <f>Beregninger_afgrøder!S7</f>
        <v>66.586928571428572</v>
      </c>
      <c r="F13" s="142">
        <f>Beregninger_afgrøder!V7</f>
        <v>84.534999999999997</v>
      </c>
      <c r="G13" s="61">
        <f>Beregninger_afgrøder!AE7</f>
        <v>0</v>
      </c>
      <c r="H13" s="61">
        <f>Beregninger_afgrøder!AH7</f>
        <v>54</v>
      </c>
      <c r="I13" s="61">
        <f>Beregninger_afgrøder!AK7</f>
        <v>35</v>
      </c>
      <c r="J13" s="61">
        <f>Beregninger_afgrøder!AL7</f>
        <v>0</v>
      </c>
      <c r="K13" s="61">
        <f>Beregninger_afgrøder!AM7</f>
        <v>0</v>
      </c>
      <c r="L13" s="61">
        <f>Beregninger_afgrøder!AN7</f>
        <v>28.166666666666668</v>
      </c>
      <c r="M13" s="61">
        <f>Beregninger_afgrøder!AQ7</f>
        <v>0</v>
      </c>
      <c r="N13" s="61">
        <f>Beregninger_afgrøder!AA7</f>
        <v>0</v>
      </c>
      <c r="O13" s="142">
        <f>Beregninger_afgrøder!AC7+IFERROR(Beregninger_efterafgrøder_udlæg!N8,0)</f>
        <v>0</v>
      </c>
      <c r="P13" s="147">
        <f>Forside!U18</f>
        <v>186.93478571428571</v>
      </c>
      <c r="Q13" s="147">
        <f>Forside!V18</f>
        <v>117.16666666666667</v>
      </c>
      <c r="R13" s="147">
        <f>Forside!W18</f>
        <v>304.10145238095237</v>
      </c>
      <c r="S13" s="148" t="e">
        <f>Forside!#REF!</f>
        <v>#REF!</v>
      </c>
      <c r="T13" s="148" t="e">
        <f>Forside!#REF!</f>
        <v>#REF!</v>
      </c>
      <c r="U13" s="148" t="e">
        <f>Forside!#REF!</f>
        <v>#REF!</v>
      </c>
      <c r="V13" s="142">
        <f>Forside!X18</f>
        <v>304.10145238095237</v>
      </c>
      <c r="W13" s="142" t="e">
        <f>Forside!#REF!</f>
        <v>#REF!</v>
      </c>
      <c r="X13" s="142" t="e">
        <f>Forside!#REF!</f>
        <v>#REF!</v>
      </c>
    </row>
    <row r="14" spans="1:24" s="59" customFormat="1" ht="11.45" x14ac:dyDescent="0.2">
      <c r="A14" s="63" t="str">
        <f>Forside!B19</f>
        <v>Pil første høstår</v>
      </c>
      <c r="B14" s="63">
        <f>Forside!E19</f>
        <v>1</v>
      </c>
      <c r="C14" s="63" t="e">
        <f>IF(Forside!#REF!&gt;0,Forside!#REF!,Forside!L19)</f>
        <v>#REF!</v>
      </c>
      <c r="D14" s="142">
        <f>Beregninger_afgrøder!P8</f>
        <v>0</v>
      </c>
      <c r="E14" s="142">
        <f>Beregninger_afgrøder!S8</f>
        <v>66.586928571428572</v>
      </c>
      <c r="F14" s="142">
        <f>Beregninger_afgrøder!V8</f>
        <v>84.534999999999997</v>
      </c>
      <c r="G14" s="61">
        <f>Beregninger_afgrøder!AE8</f>
        <v>0</v>
      </c>
      <c r="H14" s="61">
        <f>Beregninger_afgrøder!AH8</f>
        <v>54</v>
      </c>
      <c r="I14" s="61">
        <f>Beregninger_afgrøder!AK8</f>
        <v>35</v>
      </c>
      <c r="J14" s="61">
        <f>Beregninger_afgrøder!AL8</f>
        <v>0</v>
      </c>
      <c r="K14" s="61">
        <f>Beregninger_afgrøder!AM8</f>
        <v>0</v>
      </c>
      <c r="L14" s="61">
        <f>Beregninger_afgrøder!AN8</f>
        <v>28.166666666666668</v>
      </c>
      <c r="M14" s="61">
        <f>Beregninger_afgrøder!AQ8</f>
        <v>0</v>
      </c>
      <c r="N14" s="61">
        <f>Beregninger_afgrøder!AA8</f>
        <v>0</v>
      </c>
      <c r="O14" s="142">
        <f>Beregninger_afgrøder!AC8+IFERROR(Beregninger_efterafgrøder_udlæg!N9,0)</f>
        <v>0</v>
      </c>
      <c r="P14" s="147">
        <f>Forside!U19</f>
        <v>186.93478571428571</v>
      </c>
      <c r="Q14" s="147">
        <f>Forside!V19</f>
        <v>117.16666666666667</v>
      </c>
      <c r="R14" s="147">
        <f>Forside!W19</f>
        <v>304.10145238095237</v>
      </c>
      <c r="S14" s="148" t="e">
        <f>Forside!#REF!</f>
        <v>#REF!</v>
      </c>
      <c r="T14" s="148" t="e">
        <f>Forside!#REF!</f>
        <v>#REF!</v>
      </c>
      <c r="U14" s="148" t="e">
        <f>Forside!#REF!</f>
        <v>#REF!</v>
      </c>
      <c r="V14" s="142">
        <f>Forside!X19</f>
        <v>304.10145238095237</v>
      </c>
      <c r="W14" s="142" t="e">
        <f>Forside!#REF!</f>
        <v>#REF!</v>
      </c>
      <c r="X14" s="142" t="e">
        <f>Forside!#REF!</f>
        <v>#REF!</v>
      </c>
    </row>
    <row r="15" spans="1:24" s="59" customFormat="1" ht="11.45" x14ac:dyDescent="0.2">
      <c r="A15" s="63" t="str">
        <f>Forside!B20</f>
        <v>Pil, året efter høstår (4, 7, 10, 13, 16)</v>
      </c>
      <c r="B15" s="63">
        <f>Forside!E20</f>
        <v>1</v>
      </c>
      <c r="C15" s="63" t="e">
        <f>IF(Forside!#REF!&gt;0,Forside!#REF!,Forside!L20)</f>
        <v>#REF!</v>
      </c>
      <c r="D15" s="142">
        <f>Beregninger_afgrøder!P9</f>
        <v>0</v>
      </c>
      <c r="E15" s="142">
        <f>Beregninger_afgrøder!S9</f>
        <v>66.586928571428572</v>
      </c>
      <c r="F15" s="142">
        <f>Beregninger_afgrøder!V9</f>
        <v>84.534999999999997</v>
      </c>
      <c r="G15" s="61">
        <f>Beregninger_afgrøder!AE9</f>
        <v>0</v>
      </c>
      <c r="H15" s="61">
        <f>Beregninger_afgrøder!AH9</f>
        <v>54</v>
      </c>
      <c r="I15" s="61">
        <f>Beregninger_afgrøder!AK9</f>
        <v>35</v>
      </c>
      <c r="J15" s="61">
        <f>Beregninger_afgrøder!AL9</f>
        <v>0</v>
      </c>
      <c r="K15" s="61">
        <f>Beregninger_afgrøder!AM9</f>
        <v>0</v>
      </c>
      <c r="L15" s="61">
        <f>Beregninger_afgrøder!AN9</f>
        <v>28.166666666666668</v>
      </c>
      <c r="M15" s="61">
        <f>Beregninger_afgrøder!AQ9</f>
        <v>0</v>
      </c>
      <c r="N15" s="61">
        <f>Beregninger_afgrøder!AA9</f>
        <v>0</v>
      </c>
      <c r="O15" s="142">
        <f>Beregninger_afgrøder!AC9+IFERROR(Beregninger_efterafgrøder_udlæg!N10,0)</f>
        <v>0</v>
      </c>
      <c r="P15" s="147">
        <f>Forside!U20</f>
        <v>186.93478571428571</v>
      </c>
      <c r="Q15" s="147">
        <f>Forside!V20</f>
        <v>117.16666666666667</v>
      </c>
      <c r="R15" s="147">
        <f>Forside!W20</f>
        <v>304.10145238095237</v>
      </c>
      <c r="S15" s="148" t="e">
        <f>Forside!#REF!</f>
        <v>#REF!</v>
      </c>
      <c r="T15" s="148" t="e">
        <f>Forside!#REF!</f>
        <v>#REF!</v>
      </c>
      <c r="U15" s="148" t="e">
        <f>Forside!#REF!</f>
        <v>#REF!</v>
      </c>
      <c r="V15" s="142">
        <f>Forside!X20</f>
        <v>304.10145238095237</v>
      </c>
      <c r="W15" s="142" t="e">
        <f>Forside!#REF!</f>
        <v>#REF!</v>
      </c>
      <c r="X15" s="142" t="e">
        <f>Forside!#REF!</f>
        <v>#REF!</v>
      </c>
    </row>
    <row r="16" spans="1:24" s="59" customFormat="1" ht="11.45" x14ac:dyDescent="0.2">
      <c r="A16" s="63" t="str">
        <f>Forside!B21</f>
        <v>Pil, 2 år efter høstår (5, 8, 11, 14, 17)</v>
      </c>
      <c r="B16" s="63">
        <f>Forside!E21</f>
        <v>1</v>
      </c>
      <c r="C16" s="63" t="e">
        <f>IF(Forside!#REF!&gt;0,Forside!#REF!,Forside!L21)</f>
        <v>#REF!</v>
      </c>
      <c r="D16" s="142">
        <f>Beregninger_afgrøder!P10</f>
        <v>499.71428571428572</v>
      </c>
      <c r="E16" s="142">
        <f>Beregninger_afgrøder!S10</f>
        <v>66.586928571428572</v>
      </c>
      <c r="F16" s="142">
        <f>Beregninger_afgrøder!V10</f>
        <v>84.534999999999997</v>
      </c>
      <c r="G16" s="61">
        <f>Beregninger_afgrøder!AE10</f>
        <v>355.2</v>
      </c>
      <c r="H16" s="61">
        <f>Beregninger_afgrøder!AH10</f>
        <v>54</v>
      </c>
      <c r="I16" s="61">
        <f>Beregninger_afgrøder!AK10</f>
        <v>35</v>
      </c>
      <c r="J16" s="61">
        <f>Beregninger_afgrøder!AL10</f>
        <v>0</v>
      </c>
      <c r="K16" s="61">
        <f>Beregninger_afgrøder!AM10</f>
        <v>0</v>
      </c>
      <c r="L16" s="61">
        <f>Beregninger_afgrøder!AN10</f>
        <v>28.166666666666668</v>
      </c>
      <c r="M16" s="61">
        <f>Beregninger_afgrøder!AQ10</f>
        <v>0</v>
      </c>
      <c r="N16" s="61">
        <f>Beregninger_afgrøder!AA10</f>
        <v>0</v>
      </c>
      <c r="O16" s="142">
        <f>Beregninger_afgrøder!AC10+IFERROR(Beregninger_efterafgrøder_udlæg!N11,0)</f>
        <v>0</v>
      </c>
      <c r="P16" s="147">
        <f>Forside!U21</f>
        <v>686.64907142857157</v>
      </c>
      <c r="Q16" s="147">
        <f>Forside!V21</f>
        <v>472.36666666666667</v>
      </c>
      <c r="R16" s="147">
        <f>Forside!W21</f>
        <v>1159.0157380952382</v>
      </c>
      <c r="S16" s="148" t="e">
        <f>Forside!#REF!</f>
        <v>#REF!</v>
      </c>
      <c r="T16" s="148" t="e">
        <f>Forside!#REF!</f>
        <v>#REF!</v>
      </c>
      <c r="U16" s="148" t="e">
        <f>Forside!#REF!</f>
        <v>#REF!</v>
      </c>
      <c r="V16" s="142">
        <f>Forside!X21</f>
        <v>1159.0157380952382</v>
      </c>
      <c r="W16" s="142" t="e">
        <f>Forside!#REF!</f>
        <v>#REF!</v>
      </c>
      <c r="X16" s="142" t="e">
        <f>Forside!#REF!</f>
        <v>#REF!</v>
      </c>
    </row>
    <row r="17" spans="1:24" s="59" customFormat="1" ht="11.45" x14ac:dyDescent="0.2">
      <c r="A17" s="63" t="str">
        <f>Forside!B22</f>
        <v>Pil, øvrige høstår (3,6,9,12,15)</v>
      </c>
      <c r="B17" s="63">
        <f>Forside!E22</f>
        <v>1</v>
      </c>
      <c r="C17" s="63" t="e">
        <f>IF(Forside!#REF!&gt;0,Forside!#REF!,Forside!L22)</f>
        <v>#REF!</v>
      </c>
      <c r="D17" s="142">
        <f>Beregninger_afgrøder!P11</f>
        <v>499.71428571428572</v>
      </c>
      <c r="E17" s="142">
        <f>Beregninger_afgrøder!S11</f>
        <v>66.586928571428572</v>
      </c>
      <c r="F17" s="142">
        <f>Beregninger_afgrøder!V11</f>
        <v>84.534999999999997</v>
      </c>
      <c r="G17" s="61">
        <f>Beregninger_afgrøder!AE11</f>
        <v>355.2</v>
      </c>
      <c r="H17" s="61">
        <f>Beregninger_afgrøder!AH11</f>
        <v>54</v>
      </c>
      <c r="I17" s="61">
        <f>Beregninger_afgrøder!AK11</f>
        <v>35</v>
      </c>
      <c r="J17" s="61">
        <f>Beregninger_afgrøder!AL11</f>
        <v>0</v>
      </c>
      <c r="K17" s="61">
        <f>Beregninger_afgrøder!AM11</f>
        <v>0</v>
      </c>
      <c r="L17" s="61">
        <f>Beregninger_afgrøder!AN11</f>
        <v>28.166666666666668</v>
      </c>
      <c r="M17" s="61">
        <f>Beregninger_afgrøder!AQ11</f>
        <v>0</v>
      </c>
      <c r="N17" s="61">
        <f>Beregninger_afgrøder!AA11</f>
        <v>0</v>
      </c>
      <c r="O17" s="142">
        <f>Beregninger_afgrøder!AC11+IFERROR(Beregninger_efterafgrøder_udlæg!N12,0)</f>
        <v>0</v>
      </c>
      <c r="P17" s="147">
        <f>Forside!U22</f>
        <v>686.64907142857157</v>
      </c>
      <c r="Q17" s="147">
        <f>Forside!V22</f>
        <v>472.36666666666667</v>
      </c>
      <c r="R17" s="147">
        <f>Forside!W22</f>
        <v>1159.0157380952382</v>
      </c>
      <c r="S17" s="148" t="e">
        <f>Forside!#REF!</f>
        <v>#REF!</v>
      </c>
      <c r="T17" s="148" t="e">
        <f>Forside!#REF!</f>
        <v>#REF!</v>
      </c>
      <c r="U17" s="148" t="e">
        <f>Forside!#REF!</f>
        <v>#REF!</v>
      </c>
      <c r="V17" s="142">
        <f>Forside!X22</f>
        <v>1159.0157380952382</v>
      </c>
      <c r="W17" s="142" t="e">
        <f>Forside!#REF!</f>
        <v>#REF!</v>
      </c>
      <c r="X17" s="142" t="e">
        <f>Forside!#REF!</f>
        <v>#REF!</v>
      </c>
    </row>
    <row r="18" spans="1:24" s="59" customFormat="1" ht="11.45" x14ac:dyDescent="0.2">
      <c r="A18" s="63" t="str">
        <f>Forside!B23</f>
        <v>Pil, året efter høstår (4, 7, 10, 13, 16)</v>
      </c>
      <c r="B18" s="63">
        <f>Forside!E23</f>
        <v>1</v>
      </c>
      <c r="C18" s="63" t="e">
        <f>IF(Forside!#REF!&gt;0,Forside!#REF!,Forside!L23)</f>
        <v>#REF!</v>
      </c>
      <c r="D18" s="142">
        <f>Beregninger_afgrøder!P12</f>
        <v>0</v>
      </c>
      <c r="E18" s="142">
        <f>Beregninger_afgrøder!S12</f>
        <v>66.586928571428572</v>
      </c>
      <c r="F18" s="142">
        <f>Beregninger_afgrøder!V12</f>
        <v>84.534999999999997</v>
      </c>
      <c r="G18" s="61">
        <f>Beregninger_afgrøder!AE12</f>
        <v>0</v>
      </c>
      <c r="H18" s="61">
        <f>Beregninger_afgrøder!AH12</f>
        <v>54</v>
      </c>
      <c r="I18" s="61">
        <f>Beregninger_afgrøder!AK12</f>
        <v>35</v>
      </c>
      <c r="J18" s="61">
        <f>Beregninger_afgrøder!AL12</f>
        <v>0</v>
      </c>
      <c r="K18" s="61">
        <f>Beregninger_afgrøder!AM12</f>
        <v>0</v>
      </c>
      <c r="L18" s="61">
        <f>Beregninger_afgrøder!AN12</f>
        <v>28.166666666666668</v>
      </c>
      <c r="M18" s="61">
        <f>Beregninger_afgrøder!AQ12</f>
        <v>0</v>
      </c>
      <c r="N18" s="61">
        <f>Beregninger_afgrøder!AA12</f>
        <v>0</v>
      </c>
      <c r="O18" s="142">
        <f>Beregninger_afgrøder!AC12+IFERROR(Beregninger_efterafgrøder_udlæg!N13,0)</f>
        <v>0</v>
      </c>
      <c r="P18" s="147">
        <f>Forside!U23</f>
        <v>186.93478571428571</v>
      </c>
      <c r="Q18" s="147">
        <f>Forside!V23</f>
        <v>117.16666666666667</v>
      </c>
      <c r="R18" s="147">
        <f>Forside!W23</f>
        <v>304.10145238095237</v>
      </c>
      <c r="S18" s="148" t="e">
        <f>Forside!#REF!</f>
        <v>#REF!</v>
      </c>
      <c r="T18" s="148" t="e">
        <f>Forside!#REF!</f>
        <v>#REF!</v>
      </c>
      <c r="U18" s="148" t="e">
        <f>Forside!#REF!</f>
        <v>#REF!</v>
      </c>
      <c r="V18" s="142">
        <f>Forside!X23</f>
        <v>304.10145238095237</v>
      </c>
      <c r="W18" s="142" t="e">
        <f>Forside!#REF!</f>
        <v>#REF!</v>
      </c>
      <c r="X18" s="142" t="e">
        <f>Forside!#REF!</f>
        <v>#REF!</v>
      </c>
    </row>
    <row r="19" spans="1:24" s="59" customFormat="1" ht="11.45" x14ac:dyDescent="0.2">
      <c r="A19" s="63" t="str">
        <f>Forside!B24</f>
        <v>Pil, 2 år efter høstår (5, 8, 11, 14, 17)</v>
      </c>
      <c r="B19" s="63">
        <f>Forside!E24</f>
        <v>1</v>
      </c>
      <c r="C19" s="63" t="e">
        <f>IF(Forside!#REF!&gt;0,Forside!#REF!,Forside!L24)</f>
        <v>#REF!</v>
      </c>
      <c r="D19" s="142">
        <f>Beregninger_afgrøder!P13</f>
        <v>499.71428571428572</v>
      </c>
      <c r="E19" s="142">
        <f>Beregninger_afgrøder!S13</f>
        <v>66.586928571428572</v>
      </c>
      <c r="F19" s="142">
        <f>Beregninger_afgrøder!V13</f>
        <v>84.534999999999997</v>
      </c>
      <c r="G19" s="61">
        <f>Beregninger_afgrøder!AE13</f>
        <v>355.2</v>
      </c>
      <c r="H19" s="61">
        <f>Beregninger_afgrøder!AH13</f>
        <v>54</v>
      </c>
      <c r="I19" s="61">
        <f>Beregninger_afgrøder!AK13</f>
        <v>35</v>
      </c>
      <c r="J19" s="61">
        <f>Beregninger_afgrøder!AL13</f>
        <v>0</v>
      </c>
      <c r="K19" s="61">
        <f>Beregninger_afgrøder!AM13</f>
        <v>0</v>
      </c>
      <c r="L19" s="61">
        <f>Beregninger_afgrøder!AN13</f>
        <v>28.166666666666668</v>
      </c>
      <c r="M19" s="61">
        <f>Beregninger_afgrøder!AQ13</f>
        <v>0</v>
      </c>
      <c r="N19" s="61">
        <f>Beregninger_afgrøder!AA13</f>
        <v>0</v>
      </c>
      <c r="O19" s="142">
        <f>Beregninger_afgrøder!AC13+IFERROR(Beregninger_efterafgrøder_udlæg!N14,0)</f>
        <v>0</v>
      </c>
      <c r="P19" s="147">
        <f>Forside!U24</f>
        <v>686.64907142857157</v>
      </c>
      <c r="Q19" s="147">
        <f>Forside!V24</f>
        <v>472.36666666666667</v>
      </c>
      <c r="R19" s="147">
        <f>Forside!W24</f>
        <v>1159.0157380952382</v>
      </c>
      <c r="S19" s="148" t="e">
        <f>Forside!#REF!</f>
        <v>#REF!</v>
      </c>
      <c r="T19" s="148" t="e">
        <f>Forside!#REF!</f>
        <v>#REF!</v>
      </c>
      <c r="U19" s="148" t="e">
        <f>Forside!#REF!</f>
        <v>#REF!</v>
      </c>
      <c r="V19" s="142">
        <f>Forside!X24</f>
        <v>1159.0157380952382</v>
      </c>
      <c r="W19" s="142" t="e">
        <f>Forside!#REF!</f>
        <v>#REF!</v>
      </c>
      <c r="X19" s="142" t="e">
        <f>Forside!#REF!</f>
        <v>#REF!</v>
      </c>
    </row>
    <row r="20" spans="1:24" s="59" customFormat="1" ht="11.45" x14ac:dyDescent="0.2">
      <c r="A20" s="63" t="str">
        <f>Forside!B25</f>
        <v>Pil, øvrige høstår (3,6,9,12,15)</v>
      </c>
      <c r="B20" s="63">
        <f>Forside!E25</f>
        <v>1</v>
      </c>
      <c r="C20" s="63" t="e">
        <f>IF(Forside!#REF!&gt;0,Forside!#REF!,Forside!L25)</f>
        <v>#REF!</v>
      </c>
      <c r="D20" s="142">
        <f>Beregninger_afgrøder!P14</f>
        <v>499.71428571428572</v>
      </c>
      <c r="E20" s="142">
        <f>Beregninger_afgrøder!S14</f>
        <v>66.586928571428572</v>
      </c>
      <c r="F20" s="142">
        <f>Beregninger_afgrøder!V14</f>
        <v>84.534999999999997</v>
      </c>
      <c r="G20" s="61">
        <f>Beregninger_afgrøder!AE14</f>
        <v>355.2</v>
      </c>
      <c r="H20" s="61">
        <f>Beregninger_afgrøder!AH14</f>
        <v>54</v>
      </c>
      <c r="I20" s="61">
        <f>Beregninger_afgrøder!AK14</f>
        <v>35</v>
      </c>
      <c r="J20" s="61">
        <f>Beregninger_afgrøder!AL14</f>
        <v>0</v>
      </c>
      <c r="K20" s="61">
        <f>Beregninger_afgrøder!AM14</f>
        <v>0</v>
      </c>
      <c r="L20" s="61">
        <f>Beregninger_afgrøder!AN14</f>
        <v>28.166666666666668</v>
      </c>
      <c r="M20" s="61">
        <f>Beregninger_afgrøder!AQ14</f>
        <v>0</v>
      </c>
      <c r="N20" s="61">
        <f>Beregninger_afgrøder!AA14</f>
        <v>0</v>
      </c>
      <c r="O20" s="142">
        <f>Beregninger_afgrøder!AC14+IFERROR(Beregninger_efterafgrøder_udlæg!N15,0)</f>
        <v>0</v>
      </c>
      <c r="P20" s="147">
        <f>Forside!U25</f>
        <v>686.64907142857157</v>
      </c>
      <c r="Q20" s="147">
        <f>Forside!V25</f>
        <v>472.36666666666667</v>
      </c>
      <c r="R20" s="147">
        <f>Forside!W25</f>
        <v>1159.0157380952382</v>
      </c>
      <c r="S20" s="148" t="e">
        <f>Forside!#REF!</f>
        <v>#REF!</v>
      </c>
      <c r="T20" s="148" t="e">
        <f>Forside!#REF!</f>
        <v>#REF!</v>
      </c>
      <c r="U20" s="148" t="e">
        <f>Forside!#REF!</f>
        <v>#REF!</v>
      </c>
      <c r="V20" s="142">
        <f>Forside!X25</f>
        <v>1159.0157380952382</v>
      </c>
      <c r="W20" s="142" t="e">
        <f>Forside!#REF!</f>
        <v>#REF!</v>
      </c>
      <c r="X20" s="142" t="e">
        <f>Forside!#REF!</f>
        <v>#REF!</v>
      </c>
    </row>
    <row r="21" spans="1:24" s="59" customFormat="1" ht="11.45" x14ac:dyDescent="0.2">
      <c r="A21" s="63" t="str">
        <f>Forside!B26</f>
        <v>Pil, året efter høstår (4, 7, 10, 13, 16)</v>
      </c>
      <c r="B21" s="63">
        <f>Forside!E26</f>
        <v>1</v>
      </c>
      <c r="C21" s="63" t="e">
        <f>IF(Forside!#REF!&gt;0,Forside!#REF!,Forside!L26)</f>
        <v>#REF!</v>
      </c>
      <c r="D21" s="142">
        <f>Beregninger_afgrøder!P15</f>
        <v>0</v>
      </c>
      <c r="E21" s="142">
        <f>Beregninger_afgrøder!S15</f>
        <v>66.586928571428572</v>
      </c>
      <c r="F21" s="142">
        <f>Beregninger_afgrøder!V15</f>
        <v>84.534999999999997</v>
      </c>
      <c r="G21" s="61">
        <f>Beregninger_afgrøder!AE15</f>
        <v>0</v>
      </c>
      <c r="H21" s="61">
        <f>Beregninger_afgrøder!AH15</f>
        <v>54</v>
      </c>
      <c r="I21" s="61">
        <f>Beregninger_afgrøder!AK15</f>
        <v>35</v>
      </c>
      <c r="J21" s="61">
        <f>Beregninger_afgrøder!AL15</f>
        <v>0</v>
      </c>
      <c r="K21" s="61">
        <f>Beregninger_afgrøder!AM15</f>
        <v>0</v>
      </c>
      <c r="L21" s="61">
        <f>Beregninger_afgrøder!AN15</f>
        <v>28.166666666666668</v>
      </c>
      <c r="M21" s="61">
        <f>Beregninger_afgrøder!AQ15</f>
        <v>0</v>
      </c>
      <c r="N21" s="61">
        <f>Beregninger_afgrøder!AA15</f>
        <v>0</v>
      </c>
      <c r="O21" s="142">
        <f>Beregninger_afgrøder!AC15+IFERROR(Beregninger_efterafgrøder_udlæg!N16,0)</f>
        <v>0</v>
      </c>
      <c r="P21" s="147">
        <f>Forside!U26</f>
        <v>186.93478571428571</v>
      </c>
      <c r="Q21" s="147">
        <f>Forside!V26</f>
        <v>117.16666666666667</v>
      </c>
      <c r="R21" s="147">
        <f>Forside!W26</f>
        <v>304.10145238095237</v>
      </c>
      <c r="S21" s="148" t="e">
        <f>Forside!#REF!</f>
        <v>#REF!</v>
      </c>
      <c r="T21" s="148" t="e">
        <f>Forside!#REF!</f>
        <v>#REF!</v>
      </c>
      <c r="U21" s="148" t="e">
        <f>Forside!#REF!</f>
        <v>#REF!</v>
      </c>
      <c r="V21" s="142">
        <f>Forside!X26</f>
        <v>304.10145238095237</v>
      </c>
      <c r="W21" s="142" t="e">
        <f>Forside!#REF!</f>
        <v>#REF!</v>
      </c>
      <c r="X21" s="142" t="e">
        <f>Forside!#REF!</f>
        <v>#REF!</v>
      </c>
    </row>
    <row r="22" spans="1:24" s="59" customFormat="1" ht="11.45" x14ac:dyDescent="0.2">
      <c r="A22" s="63" t="str">
        <f>Forside!B27</f>
        <v>Pil, 2 år efter høstår (5, 8, 11, 14, 17)</v>
      </c>
      <c r="B22" s="63">
        <f>Forside!E27</f>
        <v>1</v>
      </c>
      <c r="C22" s="63" t="e">
        <f>IF(Forside!#REF!&gt;0,Forside!#REF!,Forside!L27)</f>
        <v>#REF!</v>
      </c>
      <c r="D22" s="142">
        <f>Beregninger_afgrøder!P16</f>
        <v>499.71428571428572</v>
      </c>
      <c r="E22" s="142">
        <f>Beregninger_afgrøder!S16</f>
        <v>66.586928571428572</v>
      </c>
      <c r="F22" s="142">
        <f>Beregninger_afgrøder!V16</f>
        <v>84.534999999999997</v>
      </c>
      <c r="G22" s="61">
        <f>Beregninger_afgrøder!AE16</f>
        <v>355.2</v>
      </c>
      <c r="H22" s="61">
        <f>Beregninger_afgrøder!AH16</f>
        <v>54</v>
      </c>
      <c r="I22" s="61">
        <f>Beregninger_afgrøder!AK16</f>
        <v>35</v>
      </c>
      <c r="J22" s="61">
        <f>Beregninger_afgrøder!AL16</f>
        <v>0</v>
      </c>
      <c r="K22" s="61">
        <f>Beregninger_afgrøder!AM16</f>
        <v>0</v>
      </c>
      <c r="L22" s="61">
        <f>Beregninger_afgrøder!AN16</f>
        <v>28.166666666666668</v>
      </c>
      <c r="M22" s="61">
        <f>Beregninger_afgrøder!AQ16</f>
        <v>0</v>
      </c>
      <c r="N22" s="61">
        <f>Beregninger_afgrøder!AA16</f>
        <v>0</v>
      </c>
      <c r="O22" s="142">
        <f>Beregninger_afgrøder!AC16+IFERROR(Beregninger_efterafgrøder_udlæg!N17,0)</f>
        <v>0</v>
      </c>
      <c r="P22" s="147">
        <f>Forside!U27</f>
        <v>686.64907142857157</v>
      </c>
      <c r="Q22" s="147">
        <f>Forside!V27</f>
        <v>472.36666666666667</v>
      </c>
      <c r="R22" s="147">
        <f>Forside!W27</f>
        <v>1159.0157380952382</v>
      </c>
      <c r="S22" s="148" t="e">
        <f>Forside!#REF!</f>
        <v>#REF!</v>
      </c>
      <c r="T22" s="148" t="e">
        <f>Forside!#REF!</f>
        <v>#REF!</v>
      </c>
      <c r="U22" s="148" t="e">
        <f>Forside!#REF!</f>
        <v>#REF!</v>
      </c>
      <c r="V22" s="142">
        <f>Forside!X27</f>
        <v>1159.0157380952382</v>
      </c>
      <c r="W22" s="142" t="e">
        <f>Forside!#REF!</f>
        <v>#REF!</v>
      </c>
      <c r="X22" s="142" t="e">
        <f>Forside!#REF!</f>
        <v>#REF!</v>
      </c>
    </row>
    <row r="23" spans="1:24" s="59" customFormat="1" ht="11.45" x14ac:dyDescent="0.2">
      <c r="A23" s="63" t="str">
        <f>Forside!B28</f>
        <v>Pil, øvrige høstår (3,6,9,12,15)</v>
      </c>
      <c r="B23" s="63">
        <f>Forside!E28</f>
        <v>1</v>
      </c>
      <c r="C23" s="63" t="e">
        <f>IF(Forside!#REF!&gt;0,Forside!#REF!,Forside!L28)</f>
        <v>#REF!</v>
      </c>
      <c r="D23" s="142">
        <f>Beregninger_afgrøder!P17</f>
        <v>499.71428571428572</v>
      </c>
      <c r="E23" s="142">
        <f>Beregninger_afgrøder!S17</f>
        <v>66.586928571428572</v>
      </c>
      <c r="F23" s="142">
        <f>Beregninger_afgrøder!V17</f>
        <v>84.534999999999997</v>
      </c>
      <c r="G23" s="61">
        <f>Beregninger_afgrøder!AE17</f>
        <v>355.2</v>
      </c>
      <c r="H23" s="61">
        <f>Beregninger_afgrøder!AH17</f>
        <v>54</v>
      </c>
      <c r="I23" s="61">
        <f>Beregninger_afgrøder!AK17</f>
        <v>35</v>
      </c>
      <c r="J23" s="61">
        <f>Beregninger_afgrøder!AL17</f>
        <v>0</v>
      </c>
      <c r="K23" s="61">
        <f>Beregninger_afgrøder!AM17</f>
        <v>0</v>
      </c>
      <c r="L23" s="61">
        <f>Beregninger_afgrøder!AN17</f>
        <v>28.166666666666668</v>
      </c>
      <c r="M23" s="61">
        <f>Beregninger_afgrøder!AQ17</f>
        <v>0</v>
      </c>
      <c r="N23" s="61">
        <f>Beregninger_afgrøder!AA17</f>
        <v>0</v>
      </c>
      <c r="O23" s="142">
        <f>Beregninger_afgrøder!AC17+IFERROR(Beregninger_efterafgrøder_udlæg!N18,0)</f>
        <v>0</v>
      </c>
      <c r="P23" s="147">
        <f>Forside!U28</f>
        <v>686.64907142857157</v>
      </c>
      <c r="Q23" s="147">
        <f>Forside!V28</f>
        <v>472.36666666666667</v>
      </c>
      <c r="R23" s="147">
        <f>Forside!W28</f>
        <v>1159.0157380952382</v>
      </c>
      <c r="S23" s="148" t="e">
        <f>Forside!#REF!</f>
        <v>#REF!</v>
      </c>
      <c r="T23" s="148" t="e">
        <f>Forside!#REF!</f>
        <v>#REF!</v>
      </c>
      <c r="U23" s="148" t="e">
        <f>Forside!#REF!</f>
        <v>#REF!</v>
      </c>
      <c r="V23" s="142">
        <f>Forside!X28</f>
        <v>1159.0157380952382</v>
      </c>
      <c r="W23" s="142" t="e">
        <f>Forside!#REF!</f>
        <v>#REF!</v>
      </c>
      <c r="X23" s="142" t="e">
        <f>Forside!#REF!</f>
        <v>#REF!</v>
      </c>
    </row>
    <row r="24" spans="1:24" s="59" customFormat="1" ht="11.45" x14ac:dyDescent="0.2">
      <c r="A24" s="63" t="str">
        <f>Forside!B29</f>
        <v>Pil, året efter høstår (4, 7, 10, 13, 16)</v>
      </c>
      <c r="B24" s="63">
        <f>Forside!E29</f>
        <v>1</v>
      </c>
      <c r="C24" s="63" t="e">
        <f>IF(Forside!#REF!&gt;0,Forside!#REF!,Forside!L29)</f>
        <v>#REF!</v>
      </c>
      <c r="D24" s="142">
        <f>Beregninger_afgrøder!P18</f>
        <v>0</v>
      </c>
      <c r="E24" s="142">
        <f>Beregninger_afgrøder!S18</f>
        <v>66.586928571428572</v>
      </c>
      <c r="F24" s="142">
        <f>Beregninger_afgrøder!V18</f>
        <v>84.534999999999997</v>
      </c>
      <c r="G24" s="61">
        <f>Beregninger_afgrøder!AE18</f>
        <v>0</v>
      </c>
      <c r="H24" s="61">
        <f>Beregninger_afgrøder!AH18</f>
        <v>54</v>
      </c>
      <c r="I24" s="61">
        <f>Beregninger_afgrøder!AK18</f>
        <v>35</v>
      </c>
      <c r="J24" s="61">
        <f>Beregninger_afgrøder!AL18</f>
        <v>0</v>
      </c>
      <c r="K24" s="61">
        <f>Beregninger_afgrøder!AM18</f>
        <v>0</v>
      </c>
      <c r="L24" s="61">
        <f>Beregninger_afgrøder!AN18</f>
        <v>28.166666666666668</v>
      </c>
      <c r="M24" s="61">
        <f>Beregninger_afgrøder!AQ18</f>
        <v>0</v>
      </c>
      <c r="N24" s="61">
        <f>Beregninger_afgrøder!AA18</f>
        <v>0</v>
      </c>
      <c r="O24" s="142">
        <f>Beregninger_afgrøder!AC18+IFERROR(Beregninger_efterafgrøder_udlæg!N19,0)</f>
        <v>0</v>
      </c>
      <c r="P24" s="147">
        <f>Forside!U29</f>
        <v>186.93478571428571</v>
      </c>
      <c r="Q24" s="147">
        <f>Forside!V29</f>
        <v>117.16666666666667</v>
      </c>
      <c r="R24" s="147">
        <f>Forside!W29</f>
        <v>304.10145238095237</v>
      </c>
      <c r="S24" s="148" t="e">
        <f>Forside!#REF!</f>
        <v>#REF!</v>
      </c>
      <c r="T24" s="148" t="e">
        <f>Forside!#REF!</f>
        <v>#REF!</v>
      </c>
      <c r="U24" s="148" t="e">
        <f>Forside!#REF!</f>
        <v>#REF!</v>
      </c>
      <c r="V24" s="142">
        <f>Forside!X29</f>
        <v>304.10145238095237</v>
      </c>
      <c r="W24" s="142" t="e">
        <f>Forside!#REF!</f>
        <v>#REF!</v>
      </c>
      <c r="X24" s="142" t="e">
        <f>Forside!#REF!</f>
        <v>#REF!</v>
      </c>
    </row>
    <row r="25" spans="1:24" s="59" customFormat="1" ht="11.45" x14ac:dyDescent="0.2">
      <c r="A25" s="63" t="str">
        <f>Forside!B30</f>
        <v>Pil, 2 år efter høstår (5, 8, 11, 14, 17)</v>
      </c>
      <c r="B25" s="63">
        <f>Forside!E30</f>
        <v>1</v>
      </c>
      <c r="C25" s="63" t="e">
        <f>IF(Forside!#REF!&gt;0,Forside!#REF!,Forside!L30)</f>
        <v>#REF!</v>
      </c>
      <c r="D25" s="142">
        <f>Beregninger_afgrøder!P19</f>
        <v>499.71428571428572</v>
      </c>
      <c r="E25" s="142">
        <f>Beregninger_afgrøder!S19</f>
        <v>66.586928571428572</v>
      </c>
      <c r="F25" s="142">
        <f>Beregninger_afgrøder!V19</f>
        <v>84.534999999999997</v>
      </c>
      <c r="G25" s="61">
        <f>Beregninger_afgrøder!AE19</f>
        <v>355.2</v>
      </c>
      <c r="H25" s="61">
        <f>Beregninger_afgrøder!AH19</f>
        <v>54</v>
      </c>
      <c r="I25" s="61">
        <f>Beregninger_afgrøder!AK19</f>
        <v>35</v>
      </c>
      <c r="J25" s="61">
        <f>Beregninger_afgrøder!AL19</f>
        <v>0</v>
      </c>
      <c r="K25" s="61">
        <f>Beregninger_afgrøder!AM19</f>
        <v>0</v>
      </c>
      <c r="L25" s="61">
        <f>Beregninger_afgrøder!AN19</f>
        <v>28.166666666666668</v>
      </c>
      <c r="M25" s="61">
        <f>Beregninger_afgrøder!AQ19</f>
        <v>0</v>
      </c>
      <c r="N25" s="61">
        <f>Beregninger_afgrøder!AA19</f>
        <v>0</v>
      </c>
      <c r="O25" s="142">
        <f>Beregninger_afgrøder!AC19+IFERROR(Beregninger_efterafgrøder_udlæg!N20,0)</f>
        <v>0</v>
      </c>
      <c r="P25" s="147">
        <f>Forside!U30</f>
        <v>686.64907142857157</v>
      </c>
      <c r="Q25" s="147">
        <f>Forside!V30</f>
        <v>472.36666666666667</v>
      </c>
      <c r="R25" s="147">
        <f>Forside!W30</f>
        <v>1159.0157380952382</v>
      </c>
      <c r="S25" s="148" t="e">
        <f>Forside!#REF!</f>
        <v>#REF!</v>
      </c>
      <c r="T25" s="148" t="e">
        <f>Forside!#REF!</f>
        <v>#REF!</v>
      </c>
      <c r="U25" s="148" t="e">
        <f>Forside!#REF!</f>
        <v>#REF!</v>
      </c>
      <c r="V25" s="142">
        <f>Forside!X30</f>
        <v>1159.0157380952382</v>
      </c>
      <c r="W25" s="142" t="e">
        <f>Forside!#REF!</f>
        <v>#REF!</v>
      </c>
      <c r="X25" s="142" t="e">
        <f>Forside!#REF!</f>
        <v>#REF!</v>
      </c>
    </row>
    <row r="26" spans="1:24" s="59" customFormat="1" ht="11.45" x14ac:dyDescent="0.2">
      <c r="A26" s="63" t="str">
        <f>Forside!B31</f>
        <v>Pil, øvrige høstår (3,6,9,12,15)</v>
      </c>
      <c r="B26" s="63">
        <f>Forside!E31</f>
        <v>1</v>
      </c>
      <c r="C26" s="63" t="e">
        <f>IF(Forside!#REF!&gt;0,Forside!#REF!,Forside!L31)</f>
        <v>#REF!</v>
      </c>
      <c r="D26" s="142">
        <f>Beregninger_afgrøder!P20</f>
        <v>499.71428571428572</v>
      </c>
      <c r="E26" s="142">
        <f>Beregninger_afgrøder!S20</f>
        <v>66.586928571428572</v>
      </c>
      <c r="F26" s="142">
        <f>Beregninger_afgrøder!V20</f>
        <v>84.534999999999997</v>
      </c>
      <c r="G26" s="61">
        <f>Beregninger_afgrøder!AE20</f>
        <v>355.2</v>
      </c>
      <c r="H26" s="61">
        <f>Beregninger_afgrøder!AH20</f>
        <v>54</v>
      </c>
      <c r="I26" s="61">
        <f>Beregninger_afgrøder!AK20</f>
        <v>35</v>
      </c>
      <c r="J26" s="61">
        <f>Beregninger_afgrøder!AL20</f>
        <v>0</v>
      </c>
      <c r="K26" s="61">
        <f>Beregninger_afgrøder!AM20</f>
        <v>0</v>
      </c>
      <c r="L26" s="61">
        <f>Beregninger_afgrøder!AN20</f>
        <v>28.166666666666668</v>
      </c>
      <c r="M26" s="61">
        <f>Beregninger_afgrøder!AQ20</f>
        <v>0</v>
      </c>
      <c r="N26" s="61">
        <f>Beregninger_afgrøder!AA20</f>
        <v>0</v>
      </c>
      <c r="O26" s="142">
        <f>Beregninger_afgrøder!AC20+IFERROR(Beregninger_efterafgrøder_udlæg!N21,0)</f>
        <v>0</v>
      </c>
      <c r="P26" s="147">
        <f>Forside!U31</f>
        <v>686.64907142857157</v>
      </c>
      <c r="Q26" s="147">
        <f>Forside!V31</f>
        <v>472.36666666666667</v>
      </c>
      <c r="R26" s="147">
        <f>Forside!W31</f>
        <v>1159.0157380952382</v>
      </c>
      <c r="S26" s="148" t="e">
        <f>Forside!#REF!</f>
        <v>#REF!</v>
      </c>
      <c r="T26" s="148" t="e">
        <f>Forside!#REF!</f>
        <v>#REF!</v>
      </c>
      <c r="U26" s="148" t="e">
        <f>Forside!#REF!</f>
        <v>#REF!</v>
      </c>
      <c r="V26" s="142">
        <f>Forside!X31</f>
        <v>1159.0157380952382</v>
      </c>
      <c r="W26" s="142" t="e">
        <f>Forside!#REF!</f>
        <v>#REF!</v>
      </c>
      <c r="X26" s="142" t="e">
        <f>Forside!#REF!</f>
        <v>#REF!</v>
      </c>
    </row>
    <row r="27" spans="1:24" s="59" customFormat="1" ht="11.45" x14ac:dyDescent="0.2">
      <c r="A27" s="63" t="str">
        <f>Forside!B32</f>
        <v>Pil, året efter høstår (4, 7, 10, 13, 16)</v>
      </c>
      <c r="B27" s="63">
        <f>Forside!E32</f>
        <v>1</v>
      </c>
      <c r="C27" s="63" t="e">
        <f>IF(Forside!#REF!&gt;0,Forside!#REF!,Forside!L32)</f>
        <v>#REF!</v>
      </c>
      <c r="D27" s="142">
        <f>Beregninger_afgrøder!P21</f>
        <v>0</v>
      </c>
      <c r="E27" s="142">
        <f>Beregninger_afgrøder!S21</f>
        <v>66.586928571428572</v>
      </c>
      <c r="F27" s="142">
        <f>Beregninger_afgrøder!V21</f>
        <v>84.534999999999997</v>
      </c>
      <c r="G27" s="61">
        <f>Beregninger_afgrøder!AE21</f>
        <v>0</v>
      </c>
      <c r="H27" s="61">
        <f>Beregninger_afgrøder!AH21</f>
        <v>54</v>
      </c>
      <c r="I27" s="61">
        <f>Beregninger_afgrøder!AK21</f>
        <v>35</v>
      </c>
      <c r="J27" s="61">
        <f>Beregninger_afgrøder!AL21</f>
        <v>0</v>
      </c>
      <c r="K27" s="61">
        <f>Beregninger_afgrøder!AM21</f>
        <v>0</v>
      </c>
      <c r="L27" s="61">
        <f>Beregninger_afgrøder!AN21</f>
        <v>28.166666666666668</v>
      </c>
      <c r="M27" s="61">
        <f>Beregninger_afgrøder!AQ21</f>
        <v>0</v>
      </c>
      <c r="N27" s="61">
        <f>Beregninger_afgrøder!AA21</f>
        <v>0</v>
      </c>
      <c r="O27" s="142">
        <f>Beregninger_afgrøder!AC21+IFERROR(Beregninger_efterafgrøder_udlæg!N22,0)</f>
        <v>0</v>
      </c>
      <c r="P27" s="147">
        <f>Forside!U32</f>
        <v>186.93478571428571</v>
      </c>
      <c r="Q27" s="147">
        <f>Forside!V32</f>
        <v>117.16666666666667</v>
      </c>
      <c r="R27" s="147">
        <f>Forside!W32</f>
        <v>304.10145238095237</v>
      </c>
      <c r="S27" s="148" t="e">
        <f>Forside!#REF!</f>
        <v>#REF!</v>
      </c>
      <c r="T27" s="148" t="e">
        <f>Forside!#REF!</f>
        <v>#REF!</v>
      </c>
      <c r="U27" s="148" t="e">
        <f>Forside!#REF!</f>
        <v>#REF!</v>
      </c>
      <c r="V27" s="142">
        <f>Forside!X32</f>
        <v>304.10145238095237</v>
      </c>
      <c r="W27" s="142" t="e">
        <f>Forside!#REF!</f>
        <v>#REF!</v>
      </c>
      <c r="X27" s="142" t="e">
        <f>Forside!#REF!</f>
        <v>#REF!</v>
      </c>
    </row>
    <row r="28" spans="1:24" s="59" customFormat="1" ht="11.45" x14ac:dyDescent="0.2">
      <c r="A28" s="63" t="str">
        <f>Forside!B33</f>
        <v>Pil, 2 år efter høstår (5, 8, 11, 14, 17)</v>
      </c>
      <c r="B28" s="63">
        <f>Forside!E33</f>
        <v>1</v>
      </c>
      <c r="C28" s="63" t="e">
        <f>IF(Forside!#REF!&gt;0,Forside!#REF!,Forside!L33)</f>
        <v>#REF!</v>
      </c>
      <c r="D28" s="142">
        <f>Beregninger_afgrøder!P22</f>
        <v>499.71428571428572</v>
      </c>
      <c r="E28" s="142">
        <f>Beregninger_afgrøder!S22</f>
        <v>66.586928571428572</v>
      </c>
      <c r="F28" s="142">
        <f>Beregninger_afgrøder!V22</f>
        <v>84.534999999999997</v>
      </c>
      <c r="G28" s="61">
        <f>Beregninger_afgrøder!AE22</f>
        <v>355.2</v>
      </c>
      <c r="H28" s="61">
        <f>Beregninger_afgrøder!AH22</f>
        <v>54</v>
      </c>
      <c r="I28" s="61">
        <f>Beregninger_afgrøder!AK22</f>
        <v>35</v>
      </c>
      <c r="J28" s="61">
        <f>Beregninger_afgrøder!AL22</f>
        <v>0</v>
      </c>
      <c r="K28" s="61">
        <f>Beregninger_afgrøder!AM22</f>
        <v>0</v>
      </c>
      <c r="L28" s="61">
        <f>Beregninger_afgrøder!AN22</f>
        <v>28.166666666666668</v>
      </c>
      <c r="M28" s="61">
        <f>Beregninger_afgrøder!AQ22</f>
        <v>0</v>
      </c>
      <c r="N28" s="61">
        <f>Beregninger_afgrøder!AA22</f>
        <v>0</v>
      </c>
      <c r="O28" s="142">
        <f>Beregninger_afgrøder!AC22+IFERROR(Beregninger_efterafgrøder_udlæg!N23,0)</f>
        <v>0</v>
      </c>
      <c r="P28" s="147">
        <f>Forside!U33</f>
        <v>686.64907142857157</v>
      </c>
      <c r="Q28" s="147">
        <f>Forside!V33</f>
        <v>472.36666666666667</v>
      </c>
      <c r="R28" s="147">
        <f>Forside!W33</f>
        <v>1159.0157380952382</v>
      </c>
      <c r="S28" s="148" t="e">
        <f>Forside!#REF!</f>
        <v>#REF!</v>
      </c>
      <c r="T28" s="148" t="e">
        <f>Forside!#REF!</f>
        <v>#REF!</v>
      </c>
      <c r="U28" s="148" t="e">
        <f>Forside!#REF!</f>
        <v>#REF!</v>
      </c>
      <c r="V28" s="142">
        <f>Forside!X33</f>
        <v>1159.0157380952382</v>
      </c>
      <c r="W28" s="142" t="e">
        <f>Forside!#REF!</f>
        <v>#REF!</v>
      </c>
      <c r="X28" s="142" t="e">
        <f>Forside!#REF!</f>
        <v>#REF!</v>
      </c>
    </row>
    <row r="29" spans="1:24" s="59" customFormat="1" ht="11.45" x14ac:dyDescent="0.2">
      <c r="A29" s="63" t="str">
        <f>Forside!B34</f>
        <v>Pil, rydningsår (18)</v>
      </c>
      <c r="B29" s="63">
        <f>Forside!E34</f>
        <v>1</v>
      </c>
      <c r="C29" s="63" t="e">
        <f>IF(Forside!#REF!&gt;0,Forside!#REF!,Forside!L34)</f>
        <v>#REF!</v>
      </c>
      <c r="D29" s="142">
        <f>Beregninger_afgrøder!P23</f>
        <v>0</v>
      </c>
      <c r="E29" s="142">
        <f>Beregninger_afgrøder!S23</f>
        <v>66.586928571428572</v>
      </c>
      <c r="F29" s="142">
        <f>Beregninger_afgrøder!V23</f>
        <v>84.534999999999997</v>
      </c>
      <c r="G29" s="61">
        <f>Beregninger_afgrøder!AE23</f>
        <v>0</v>
      </c>
      <c r="H29" s="61">
        <f>Beregninger_afgrøder!AH23</f>
        <v>54</v>
      </c>
      <c r="I29" s="61">
        <f>Beregninger_afgrøder!AK23</f>
        <v>35</v>
      </c>
      <c r="J29" s="61">
        <f>Beregninger_afgrøder!AL23</f>
        <v>0</v>
      </c>
      <c r="K29" s="61">
        <f>Beregninger_afgrøder!AM23</f>
        <v>0</v>
      </c>
      <c r="L29" s="61">
        <f>Beregninger_afgrøder!AN23</f>
        <v>28.166666666666668</v>
      </c>
      <c r="M29" s="61">
        <f>Beregninger_afgrøder!AQ23</f>
        <v>0</v>
      </c>
      <c r="N29" s="61">
        <f>Beregninger_afgrøder!AA23</f>
        <v>0</v>
      </c>
      <c r="O29" s="142">
        <f>Beregninger_afgrøder!AC23+IFERROR(Beregninger_efterafgrøder_udlæg!N24,0)</f>
        <v>0</v>
      </c>
      <c r="P29" s="147">
        <f>Forside!U34</f>
        <v>186.93478571428571</v>
      </c>
      <c r="Q29" s="147">
        <f>Forside!V34</f>
        <v>117.16666666666667</v>
      </c>
      <c r="R29" s="147">
        <f>Forside!W34</f>
        <v>304.10145238095237</v>
      </c>
      <c r="S29" s="148" t="e">
        <f>Forside!#REF!</f>
        <v>#REF!</v>
      </c>
      <c r="T29" s="148" t="e">
        <f>Forside!#REF!</f>
        <v>#REF!</v>
      </c>
      <c r="U29" s="148" t="e">
        <f>Forside!#REF!</f>
        <v>#REF!</v>
      </c>
      <c r="V29" s="142">
        <f>Forside!X34</f>
        <v>304.10145238095237</v>
      </c>
      <c r="W29" s="142" t="e">
        <f>Forside!#REF!</f>
        <v>#REF!</v>
      </c>
      <c r="X29" s="142" t="e">
        <f>Forside!#REF!</f>
        <v>#REF!</v>
      </c>
    </row>
    <row r="30" spans="1:24" s="59" customFormat="1" ht="11.45" x14ac:dyDescent="0.2">
      <c r="A30" s="63">
        <f>Forside!B35</f>
        <v>0</v>
      </c>
      <c r="B30" s="63">
        <f>Forside!E35</f>
        <v>0</v>
      </c>
      <c r="C30" s="63" t="e">
        <f>IF(Forside!#REF!&gt;0,Forside!#REF!,Forside!L35)</f>
        <v>#REF!</v>
      </c>
      <c r="D30" s="142" t="e">
        <f>Beregninger_afgrøder!P24</f>
        <v>#N/A</v>
      </c>
      <c r="E30" s="142" t="e">
        <f>Beregninger_afgrøder!S24</f>
        <v>#N/A</v>
      </c>
      <c r="F30" s="142" t="e">
        <f>Beregninger_afgrøder!V24</f>
        <v>#N/A</v>
      </c>
      <c r="G30" s="61">
        <f>Beregninger_afgrøder!AE24</f>
        <v>0</v>
      </c>
      <c r="H30" s="61" t="e">
        <f>Beregninger_afgrøder!AH24</f>
        <v>#N/A</v>
      </c>
      <c r="I30" s="61" t="e">
        <f>Beregninger_afgrøder!AK24</f>
        <v>#N/A</v>
      </c>
      <c r="J30" s="61">
        <f>Beregninger_afgrøder!AL24</f>
        <v>0</v>
      </c>
      <c r="K30" s="61">
        <f>Beregninger_afgrøder!AM24</f>
        <v>0</v>
      </c>
      <c r="L30" s="61">
        <f>Beregninger_afgrøder!AN24</f>
        <v>0</v>
      </c>
      <c r="M30" s="61">
        <f>Beregninger_afgrøder!AQ24</f>
        <v>0</v>
      </c>
      <c r="N30" s="61">
        <f>Beregninger_afgrøder!AA24</f>
        <v>0</v>
      </c>
      <c r="O30" s="142" t="e">
        <f>Beregninger_afgrøder!AC24+IFERROR(Beregninger_efterafgrøder_udlæg!N25,0)</f>
        <v>#N/A</v>
      </c>
      <c r="P30" s="147">
        <f>Forside!U35</f>
        <v>0</v>
      </c>
      <c r="Q30" s="147">
        <f>Forside!V35</f>
        <v>0</v>
      </c>
      <c r="R30" s="147">
        <f>Forside!W35</f>
        <v>0</v>
      </c>
      <c r="S30" s="148" t="e">
        <f>Forside!#REF!</f>
        <v>#REF!</v>
      </c>
      <c r="T30" s="148" t="e">
        <f>Forside!#REF!</f>
        <v>#REF!</v>
      </c>
      <c r="U30" s="148" t="e">
        <f>Forside!#REF!</f>
        <v>#REF!</v>
      </c>
      <c r="V30" s="142">
        <f>Forside!X35</f>
        <v>0</v>
      </c>
      <c r="W30" s="142" t="e">
        <f>Forside!#REF!</f>
        <v>#REF!</v>
      </c>
      <c r="X30" s="142" t="e">
        <f>Forside!#REF!</f>
        <v>#REF!</v>
      </c>
    </row>
    <row r="31" spans="1:24" s="59" customFormat="1" x14ac:dyDescent="0.2">
      <c r="A31" s="63">
        <f>Forside!B36</f>
        <v>0</v>
      </c>
      <c r="B31" s="63">
        <f>Forside!E36</f>
        <v>0</v>
      </c>
      <c r="C31" s="63" t="e">
        <f>IF(Forside!#REF!&gt;0,Forside!#REF!,Forside!L36)</f>
        <v>#REF!</v>
      </c>
      <c r="D31" s="142" t="e">
        <f>Beregninger_afgrøder!P25</f>
        <v>#N/A</v>
      </c>
      <c r="E31" s="142" t="e">
        <f>Beregninger_afgrøder!S25</f>
        <v>#N/A</v>
      </c>
      <c r="F31" s="142" t="e">
        <f>Beregninger_afgrøder!V25</f>
        <v>#N/A</v>
      </c>
      <c r="G31" s="61">
        <f>Beregninger_afgrøder!AE25</f>
        <v>0</v>
      </c>
      <c r="H31" s="61" t="e">
        <f>Beregninger_afgrøder!AH25</f>
        <v>#N/A</v>
      </c>
      <c r="I31" s="61" t="e">
        <f>Beregninger_afgrøder!AK25</f>
        <v>#N/A</v>
      </c>
      <c r="J31" s="61">
        <f>Beregninger_afgrøder!AL25</f>
        <v>0</v>
      </c>
      <c r="K31" s="61">
        <f>Beregninger_afgrøder!AM25</f>
        <v>0</v>
      </c>
      <c r="L31" s="61">
        <f>Beregninger_afgrøder!AN25</f>
        <v>0</v>
      </c>
      <c r="M31" s="61">
        <f>Beregninger_afgrøder!AQ25</f>
        <v>0</v>
      </c>
      <c r="N31" s="61">
        <f>Beregninger_afgrøder!AA25</f>
        <v>0</v>
      </c>
      <c r="O31" s="142" t="e">
        <f>Beregninger_afgrøder!AC25+IFERROR(Beregninger_efterafgrøder_udlæg!N26,0)</f>
        <v>#N/A</v>
      </c>
      <c r="P31" s="147">
        <f>Forside!U36</f>
        <v>0</v>
      </c>
      <c r="Q31" s="147">
        <f>Forside!V36</f>
        <v>0</v>
      </c>
      <c r="R31" s="147">
        <f>Forside!W36</f>
        <v>0</v>
      </c>
      <c r="S31" s="148" t="e">
        <f>Forside!#REF!</f>
        <v>#REF!</v>
      </c>
      <c r="T31" s="148" t="e">
        <f>Forside!#REF!</f>
        <v>#REF!</v>
      </c>
      <c r="U31" s="148" t="e">
        <f>Forside!#REF!</f>
        <v>#REF!</v>
      </c>
      <c r="V31" s="142">
        <f>Forside!X36</f>
        <v>0</v>
      </c>
      <c r="W31" s="142" t="e">
        <f>Forside!#REF!</f>
        <v>#REF!</v>
      </c>
      <c r="X31" s="142" t="e">
        <f>Forside!#REF!</f>
        <v>#REF!</v>
      </c>
    </row>
    <row r="32" spans="1:24" s="59" customFormat="1" x14ac:dyDescent="0.2">
      <c r="A32" s="63">
        <f>Forside!B37</f>
        <v>0</v>
      </c>
      <c r="B32" s="63">
        <f>Forside!E37</f>
        <v>0</v>
      </c>
      <c r="C32" s="63" t="e">
        <f>IF(Forside!#REF!&gt;0,Forside!#REF!,Forside!L37)</f>
        <v>#REF!</v>
      </c>
      <c r="D32" s="142" t="e">
        <f>Beregninger_afgrøder!P26</f>
        <v>#N/A</v>
      </c>
      <c r="E32" s="142" t="e">
        <f>Beregninger_afgrøder!S26</f>
        <v>#N/A</v>
      </c>
      <c r="F32" s="142" t="e">
        <f>Beregninger_afgrøder!V26</f>
        <v>#N/A</v>
      </c>
      <c r="G32" s="61">
        <f>Beregninger_afgrøder!AE26</f>
        <v>0</v>
      </c>
      <c r="H32" s="61" t="e">
        <f>Beregninger_afgrøder!AH26</f>
        <v>#N/A</v>
      </c>
      <c r="I32" s="61" t="e">
        <f>Beregninger_afgrøder!AK26</f>
        <v>#N/A</v>
      </c>
      <c r="J32" s="61">
        <f>Beregninger_afgrøder!AL26</f>
        <v>0</v>
      </c>
      <c r="K32" s="61">
        <f>Beregninger_afgrøder!AM26</f>
        <v>0</v>
      </c>
      <c r="L32" s="61">
        <f>Beregninger_afgrøder!AN26</f>
        <v>0</v>
      </c>
      <c r="M32" s="61">
        <f>Beregninger_afgrøder!AQ26</f>
        <v>0</v>
      </c>
      <c r="N32" s="61">
        <f>Beregninger_afgrøder!AA26</f>
        <v>0</v>
      </c>
      <c r="O32" s="142" t="e">
        <f>Beregninger_afgrøder!AC26+IFERROR(Beregninger_efterafgrøder_udlæg!N27,0)</f>
        <v>#N/A</v>
      </c>
      <c r="P32" s="147">
        <f>Forside!U37</f>
        <v>0</v>
      </c>
      <c r="Q32" s="147">
        <f>Forside!V37</f>
        <v>0</v>
      </c>
      <c r="R32" s="147">
        <f>Forside!W37</f>
        <v>0</v>
      </c>
      <c r="S32" s="148" t="e">
        <f>Forside!#REF!</f>
        <v>#REF!</v>
      </c>
      <c r="T32" s="148" t="e">
        <f>Forside!#REF!</f>
        <v>#REF!</v>
      </c>
      <c r="U32" s="148" t="e">
        <f>Forside!#REF!</f>
        <v>#REF!</v>
      </c>
      <c r="V32" s="142">
        <f>Forside!X37</f>
        <v>0</v>
      </c>
      <c r="W32" s="142" t="e">
        <f>Forside!#REF!</f>
        <v>#REF!</v>
      </c>
      <c r="X32" s="142" t="e">
        <f>Forside!#REF!</f>
        <v>#REF!</v>
      </c>
    </row>
    <row r="33" spans="1:24" s="59" customFormat="1" x14ac:dyDescent="0.2">
      <c r="A33" s="63">
        <f>Forside!B38</f>
        <v>0</v>
      </c>
      <c r="B33" s="63">
        <f>Forside!E38</f>
        <v>0</v>
      </c>
      <c r="C33" s="63" t="e">
        <f>IF(Forside!#REF!&gt;0,Forside!#REF!,Forside!L38)</f>
        <v>#REF!</v>
      </c>
      <c r="D33" s="142" t="e">
        <f>Beregninger_afgrøder!P27</f>
        <v>#N/A</v>
      </c>
      <c r="E33" s="142" t="e">
        <f>Beregninger_afgrøder!S27</f>
        <v>#N/A</v>
      </c>
      <c r="F33" s="142" t="e">
        <f>Beregninger_afgrøder!V27</f>
        <v>#N/A</v>
      </c>
      <c r="G33" s="61">
        <f>Beregninger_afgrøder!AE27</f>
        <v>0</v>
      </c>
      <c r="H33" s="61" t="e">
        <f>Beregninger_afgrøder!AH27</f>
        <v>#N/A</v>
      </c>
      <c r="I33" s="61" t="e">
        <f>Beregninger_afgrøder!AK27</f>
        <v>#N/A</v>
      </c>
      <c r="J33" s="61">
        <f>Beregninger_afgrøder!AL27</f>
        <v>0</v>
      </c>
      <c r="K33" s="61">
        <f>Beregninger_afgrøder!AM27</f>
        <v>0</v>
      </c>
      <c r="L33" s="61">
        <f>Beregninger_afgrøder!AN27</f>
        <v>0</v>
      </c>
      <c r="M33" s="61">
        <f>Beregninger_afgrøder!AQ27</f>
        <v>0</v>
      </c>
      <c r="N33" s="61">
        <f>Beregninger_afgrøder!AA27</f>
        <v>0</v>
      </c>
      <c r="O33" s="142" t="e">
        <f>Beregninger_afgrøder!AC27+IFERROR(Beregninger_efterafgrøder_udlæg!N28,0)</f>
        <v>#N/A</v>
      </c>
      <c r="P33" s="147">
        <f>Forside!U38</f>
        <v>0</v>
      </c>
      <c r="Q33" s="147">
        <f>Forside!V38</f>
        <v>0</v>
      </c>
      <c r="R33" s="147">
        <f>Forside!W38</f>
        <v>0</v>
      </c>
      <c r="S33" s="148" t="e">
        <f>Forside!#REF!</f>
        <v>#REF!</v>
      </c>
      <c r="T33" s="148" t="e">
        <f>Forside!#REF!</f>
        <v>#REF!</v>
      </c>
      <c r="U33" s="148" t="e">
        <f>Forside!#REF!</f>
        <v>#REF!</v>
      </c>
      <c r="V33" s="142">
        <f>Forside!X38</f>
        <v>0</v>
      </c>
      <c r="W33" s="142" t="e">
        <f>Forside!#REF!</f>
        <v>#REF!</v>
      </c>
      <c r="X33" s="142" t="e">
        <f>Forside!#REF!</f>
        <v>#REF!</v>
      </c>
    </row>
    <row r="34" spans="1:24" s="59" customFormat="1" x14ac:dyDescent="0.2">
      <c r="A34" s="63">
        <f>Forside!B39</f>
        <v>0</v>
      </c>
      <c r="B34" s="63">
        <f>Forside!E39</f>
        <v>0</v>
      </c>
      <c r="C34" s="63" t="e">
        <f>IF(Forside!#REF!&gt;0,Forside!#REF!,Forside!L39)</f>
        <v>#REF!</v>
      </c>
      <c r="D34" s="142" t="e">
        <f>Beregninger_afgrøder!P28</f>
        <v>#N/A</v>
      </c>
      <c r="E34" s="142" t="e">
        <f>Beregninger_afgrøder!S28</f>
        <v>#N/A</v>
      </c>
      <c r="F34" s="142" t="e">
        <f>Beregninger_afgrøder!V28</f>
        <v>#N/A</v>
      </c>
      <c r="G34" s="61">
        <f>Beregninger_afgrøder!AE28</f>
        <v>0</v>
      </c>
      <c r="H34" s="61" t="e">
        <f>Beregninger_afgrøder!AH28</f>
        <v>#N/A</v>
      </c>
      <c r="I34" s="61" t="e">
        <f>Beregninger_afgrøder!AK28</f>
        <v>#N/A</v>
      </c>
      <c r="J34" s="61">
        <f>Beregninger_afgrøder!AL28</f>
        <v>0</v>
      </c>
      <c r="K34" s="61">
        <f>Beregninger_afgrøder!AM28</f>
        <v>0</v>
      </c>
      <c r="L34" s="61">
        <f>Beregninger_afgrøder!AN28</f>
        <v>0</v>
      </c>
      <c r="M34" s="61">
        <f>Beregninger_afgrøder!AQ28</f>
        <v>0</v>
      </c>
      <c r="N34" s="61">
        <f>Beregninger_afgrøder!AA28</f>
        <v>0</v>
      </c>
      <c r="O34" s="142" t="e">
        <f>Beregninger_afgrøder!AC28+IFERROR(Beregninger_efterafgrøder_udlæg!N29,0)</f>
        <v>#N/A</v>
      </c>
      <c r="P34" s="147">
        <f>Forside!U39</f>
        <v>0</v>
      </c>
      <c r="Q34" s="147">
        <f>Forside!V39</f>
        <v>0</v>
      </c>
      <c r="R34" s="147">
        <f>Forside!W39</f>
        <v>0</v>
      </c>
      <c r="S34" s="148" t="e">
        <f>Forside!#REF!</f>
        <v>#REF!</v>
      </c>
      <c r="T34" s="148" t="e">
        <f>Forside!#REF!</f>
        <v>#REF!</v>
      </c>
      <c r="U34" s="148" t="e">
        <f>Forside!#REF!</f>
        <v>#REF!</v>
      </c>
      <c r="V34" s="142">
        <f>Forside!X39</f>
        <v>0</v>
      </c>
      <c r="W34" s="142" t="e">
        <f>Forside!#REF!</f>
        <v>#REF!</v>
      </c>
      <c r="X34" s="142" t="e">
        <f>Forside!#REF!</f>
        <v>#REF!</v>
      </c>
    </row>
    <row r="35" spans="1:24" s="59" customFormat="1" x14ac:dyDescent="0.2">
      <c r="A35" s="63">
        <f>Forside!B40</f>
        <v>0</v>
      </c>
      <c r="B35" s="63">
        <f>Forside!E40</f>
        <v>0</v>
      </c>
      <c r="C35" s="63" t="e">
        <f>IF(Forside!#REF!&gt;0,Forside!#REF!,Forside!L40)</f>
        <v>#REF!</v>
      </c>
      <c r="D35" s="142" t="e">
        <f>Beregninger_afgrøder!P29</f>
        <v>#N/A</v>
      </c>
      <c r="E35" s="142" t="e">
        <f>Beregninger_afgrøder!S29</f>
        <v>#N/A</v>
      </c>
      <c r="F35" s="142" t="e">
        <f>Beregninger_afgrøder!V29</f>
        <v>#N/A</v>
      </c>
      <c r="G35" s="61">
        <f>Beregninger_afgrøder!AE29</f>
        <v>0</v>
      </c>
      <c r="H35" s="61" t="e">
        <f>Beregninger_afgrøder!AH29</f>
        <v>#N/A</v>
      </c>
      <c r="I35" s="61" t="e">
        <f>Beregninger_afgrøder!AK29</f>
        <v>#N/A</v>
      </c>
      <c r="J35" s="61">
        <f>Beregninger_afgrøder!AL29</f>
        <v>0</v>
      </c>
      <c r="K35" s="61">
        <f>Beregninger_afgrøder!AM29</f>
        <v>0</v>
      </c>
      <c r="L35" s="61">
        <f>Beregninger_afgrøder!AN29</f>
        <v>0</v>
      </c>
      <c r="M35" s="61">
        <f>Beregninger_afgrøder!AQ29</f>
        <v>0</v>
      </c>
      <c r="N35" s="61">
        <f>Beregninger_afgrøder!AA29</f>
        <v>0</v>
      </c>
      <c r="O35" s="142" t="e">
        <f>Beregninger_afgrøder!AC29+IFERROR(Beregninger_efterafgrøder_udlæg!N30,0)</f>
        <v>#N/A</v>
      </c>
      <c r="P35" s="147">
        <f>Forside!U40</f>
        <v>0</v>
      </c>
      <c r="Q35" s="147">
        <f>Forside!V40</f>
        <v>0</v>
      </c>
      <c r="R35" s="147">
        <f>Forside!W40</f>
        <v>0</v>
      </c>
      <c r="S35" s="148" t="e">
        <f>Forside!#REF!</f>
        <v>#REF!</v>
      </c>
      <c r="T35" s="148" t="e">
        <f>Forside!#REF!</f>
        <v>#REF!</v>
      </c>
      <c r="U35" s="148" t="e">
        <f>Forside!#REF!</f>
        <v>#REF!</v>
      </c>
      <c r="V35" s="142">
        <f>Forside!X40</f>
        <v>0</v>
      </c>
      <c r="W35" s="142" t="e">
        <f>Forside!#REF!</f>
        <v>#REF!</v>
      </c>
      <c r="X35" s="142" t="e">
        <f>Forside!#REF!</f>
        <v>#REF!</v>
      </c>
    </row>
    <row r="36" spans="1:24" s="59" customFormat="1" ht="11.45" x14ac:dyDescent="0.2">
      <c r="A36" s="63">
        <f>Forside!B41</f>
        <v>0</v>
      </c>
      <c r="B36" s="63">
        <f>Forside!E41</f>
        <v>0</v>
      </c>
      <c r="C36" s="63" t="e">
        <f>IF(Forside!#REF!&gt;0,Forside!#REF!,Forside!L41)</f>
        <v>#REF!</v>
      </c>
      <c r="D36" s="142" t="e">
        <f>Beregninger_afgrøder!P30</f>
        <v>#N/A</v>
      </c>
      <c r="E36" s="142" t="e">
        <f>Beregninger_afgrøder!S30</f>
        <v>#N/A</v>
      </c>
      <c r="F36" s="142" t="e">
        <f>Beregninger_afgrøder!V30</f>
        <v>#N/A</v>
      </c>
      <c r="G36" s="61">
        <f>Beregninger_afgrøder!AE30</f>
        <v>0</v>
      </c>
      <c r="H36" s="61" t="e">
        <f>Beregninger_afgrøder!AH30</f>
        <v>#N/A</v>
      </c>
      <c r="I36" s="61" t="e">
        <f>Beregninger_afgrøder!AK30</f>
        <v>#N/A</v>
      </c>
      <c r="J36" s="61">
        <f>Beregninger_afgrøder!AL30</f>
        <v>0</v>
      </c>
      <c r="K36" s="61">
        <f>Beregninger_afgrøder!AM30</f>
        <v>0</v>
      </c>
      <c r="L36" s="61">
        <f>Beregninger_afgrøder!AN30</f>
        <v>0</v>
      </c>
      <c r="M36" s="61">
        <f>Beregninger_afgrøder!AQ30</f>
        <v>0</v>
      </c>
      <c r="N36" s="61">
        <f>Beregninger_afgrøder!AA30</f>
        <v>0</v>
      </c>
      <c r="O36" s="142" t="e">
        <f>Beregninger_afgrøder!AC30+IFERROR(Beregninger_efterafgrøder_udlæg!N31,0)</f>
        <v>#N/A</v>
      </c>
      <c r="P36" s="147">
        <f>Forside!U41</f>
        <v>0</v>
      </c>
      <c r="Q36" s="147">
        <f>Forside!V41</f>
        <v>0</v>
      </c>
      <c r="R36" s="147">
        <f>Forside!W41</f>
        <v>0</v>
      </c>
      <c r="S36" s="148" t="e">
        <f>Forside!#REF!</f>
        <v>#REF!</v>
      </c>
      <c r="T36" s="148" t="e">
        <f>Forside!#REF!</f>
        <v>#REF!</v>
      </c>
      <c r="U36" s="148" t="e">
        <f>Forside!#REF!</f>
        <v>#REF!</v>
      </c>
      <c r="V36" s="142">
        <f>Forside!X41</f>
        <v>0</v>
      </c>
      <c r="W36" s="142" t="e">
        <f>Forside!#REF!</f>
        <v>#REF!</v>
      </c>
      <c r="X36" s="142" t="e">
        <f>Forside!#REF!</f>
        <v>#REF!</v>
      </c>
    </row>
    <row r="37" spans="1:24" s="59" customFormat="1" ht="11.45" x14ac:dyDescent="0.2">
      <c r="A37" s="63">
        <f>Forside!B42</f>
        <v>0</v>
      </c>
      <c r="B37" s="63">
        <f>Forside!E42</f>
        <v>0</v>
      </c>
      <c r="C37" s="63" t="e">
        <f>IF(Forside!#REF!&gt;0,Forside!#REF!,Forside!L42)</f>
        <v>#REF!</v>
      </c>
      <c r="D37" s="142" t="e">
        <f>Beregninger_afgrøder!P31</f>
        <v>#N/A</v>
      </c>
      <c r="E37" s="142" t="e">
        <f>Beregninger_afgrøder!S31</f>
        <v>#N/A</v>
      </c>
      <c r="F37" s="142" t="e">
        <f>Beregninger_afgrøder!V31</f>
        <v>#N/A</v>
      </c>
      <c r="G37" s="61">
        <f>Beregninger_afgrøder!AE31</f>
        <v>0</v>
      </c>
      <c r="H37" s="61" t="e">
        <f>Beregninger_afgrøder!AH31</f>
        <v>#N/A</v>
      </c>
      <c r="I37" s="61" t="e">
        <f>Beregninger_afgrøder!AK31</f>
        <v>#N/A</v>
      </c>
      <c r="J37" s="61">
        <f>Beregninger_afgrøder!AL31</f>
        <v>0</v>
      </c>
      <c r="K37" s="61">
        <f>Beregninger_afgrøder!AM31</f>
        <v>0</v>
      </c>
      <c r="L37" s="61">
        <f>Beregninger_afgrøder!AN31</f>
        <v>0</v>
      </c>
      <c r="M37" s="61">
        <f>Beregninger_afgrøder!AQ31</f>
        <v>0</v>
      </c>
      <c r="N37" s="61">
        <f>Beregninger_afgrøder!AA31</f>
        <v>0</v>
      </c>
      <c r="O37" s="142" t="e">
        <f>Beregninger_afgrøder!AC31+IFERROR(Beregninger_efterafgrøder_udlæg!N32,0)</f>
        <v>#N/A</v>
      </c>
      <c r="P37" s="147">
        <f>Forside!U42</f>
        <v>0</v>
      </c>
      <c r="Q37" s="147">
        <f>Forside!V42</f>
        <v>0</v>
      </c>
      <c r="R37" s="147">
        <f>Forside!W42</f>
        <v>0</v>
      </c>
      <c r="S37" s="148" t="e">
        <f>Forside!#REF!</f>
        <v>#REF!</v>
      </c>
      <c r="T37" s="148" t="e">
        <f>Forside!#REF!</f>
        <v>#REF!</v>
      </c>
      <c r="U37" s="148" t="e">
        <f>Forside!#REF!</f>
        <v>#REF!</v>
      </c>
      <c r="V37" s="142">
        <f>Forside!X42</f>
        <v>0</v>
      </c>
      <c r="W37" s="142" t="e">
        <f>Forside!#REF!</f>
        <v>#REF!</v>
      </c>
      <c r="X37" s="142" t="e">
        <f>Forside!#REF!</f>
        <v>#REF!</v>
      </c>
    </row>
    <row r="38" spans="1:24" s="59" customFormat="1" ht="11.45" x14ac:dyDescent="0.2">
      <c r="A38" s="63">
        <f>Forside!B43</f>
        <v>0</v>
      </c>
      <c r="B38" s="63">
        <f>Forside!E43</f>
        <v>0</v>
      </c>
      <c r="C38" s="63" t="e">
        <f>IF(Forside!#REF!&gt;0,Forside!#REF!,Forside!L43)</f>
        <v>#REF!</v>
      </c>
      <c r="D38" s="142" t="e">
        <f>Beregninger_afgrøder!P32</f>
        <v>#N/A</v>
      </c>
      <c r="E38" s="142" t="e">
        <f>Beregninger_afgrøder!S32</f>
        <v>#N/A</v>
      </c>
      <c r="F38" s="142" t="e">
        <f>Beregninger_afgrøder!V32</f>
        <v>#N/A</v>
      </c>
      <c r="G38" s="61">
        <f>Beregninger_afgrøder!AE32</f>
        <v>0</v>
      </c>
      <c r="H38" s="61" t="e">
        <f>Beregninger_afgrøder!AH32</f>
        <v>#N/A</v>
      </c>
      <c r="I38" s="61" t="e">
        <f>Beregninger_afgrøder!AK32</f>
        <v>#N/A</v>
      </c>
      <c r="J38" s="61">
        <f>Beregninger_afgrøder!AL32</f>
        <v>0</v>
      </c>
      <c r="K38" s="61">
        <f>Beregninger_afgrøder!AM32</f>
        <v>0</v>
      </c>
      <c r="L38" s="61">
        <f>Beregninger_afgrøder!AN32</f>
        <v>0</v>
      </c>
      <c r="M38" s="61">
        <f>Beregninger_afgrøder!AQ32</f>
        <v>0</v>
      </c>
      <c r="N38" s="61">
        <f>Beregninger_afgrøder!AA32</f>
        <v>0</v>
      </c>
      <c r="O38" s="142" t="e">
        <f>Beregninger_afgrøder!AC32+IFERROR(Beregninger_efterafgrøder_udlæg!N33,0)</f>
        <v>#N/A</v>
      </c>
      <c r="P38" s="147">
        <f>Forside!U43</f>
        <v>0</v>
      </c>
      <c r="Q38" s="147">
        <f>Forside!V43</f>
        <v>0</v>
      </c>
      <c r="R38" s="147">
        <f>Forside!W43</f>
        <v>0</v>
      </c>
      <c r="S38" s="148" t="e">
        <f>Forside!#REF!</f>
        <v>#REF!</v>
      </c>
      <c r="T38" s="148" t="e">
        <f>Forside!#REF!</f>
        <v>#REF!</v>
      </c>
      <c r="U38" s="148" t="e">
        <f>Forside!#REF!</f>
        <v>#REF!</v>
      </c>
      <c r="V38" s="142">
        <f>Forside!X43</f>
        <v>0</v>
      </c>
      <c r="W38" s="142" t="e">
        <f>Forside!#REF!</f>
        <v>#REF!</v>
      </c>
      <c r="X38" s="142" t="e">
        <f>Forside!#REF!</f>
        <v>#REF!</v>
      </c>
    </row>
    <row r="39" spans="1:24" s="59" customFormat="1" ht="11.45" x14ac:dyDescent="0.2">
      <c r="A39" s="63">
        <f>Forside!B44</f>
        <v>0</v>
      </c>
      <c r="B39" s="63">
        <f>Forside!E44</f>
        <v>0</v>
      </c>
      <c r="C39" s="63" t="e">
        <f>IF(Forside!#REF!&gt;0,Forside!#REF!,Forside!L44)</f>
        <v>#REF!</v>
      </c>
      <c r="D39" s="142" t="e">
        <f>Beregninger_afgrøder!P33</f>
        <v>#N/A</v>
      </c>
      <c r="E39" s="142" t="e">
        <f>Beregninger_afgrøder!S33</f>
        <v>#N/A</v>
      </c>
      <c r="F39" s="142" t="e">
        <f>Beregninger_afgrøder!V33</f>
        <v>#N/A</v>
      </c>
      <c r="G39" s="61">
        <f>Beregninger_afgrøder!AE33</f>
        <v>0</v>
      </c>
      <c r="H39" s="61" t="e">
        <f>Beregninger_afgrøder!AH33</f>
        <v>#N/A</v>
      </c>
      <c r="I39" s="61" t="e">
        <f>Beregninger_afgrøder!AK33</f>
        <v>#N/A</v>
      </c>
      <c r="J39" s="61">
        <f>Beregninger_afgrøder!AL33</f>
        <v>0</v>
      </c>
      <c r="K39" s="61">
        <f>Beregninger_afgrøder!AM33</f>
        <v>0</v>
      </c>
      <c r="L39" s="61">
        <f>Beregninger_afgrøder!AN33</f>
        <v>0</v>
      </c>
      <c r="M39" s="61">
        <f>Beregninger_afgrøder!AQ33</f>
        <v>0</v>
      </c>
      <c r="N39" s="61">
        <f>Beregninger_afgrøder!AA33</f>
        <v>0</v>
      </c>
      <c r="O39" s="142" t="e">
        <f>Beregninger_afgrøder!AC33+IFERROR(Beregninger_efterafgrøder_udlæg!N34,0)</f>
        <v>#N/A</v>
      </c>
      <c r="P39" s="147">
        <f>Forside!U44</f>
        <v>0</v>
      </c>
      <c r="Q39" s="147">
        <f>Forside!V44</f>
        <v>0</v>
      </c>
      <c r="R39" s="147">
        <f>Forside!W44</f>
        <v>0</v>
      </c>
      <c r="S39" s="148" t="e">
        <f>Forside!#REF!</f>
        <v>#REF!</v>
      </c>
      <c r="T39" s="148" t="e">
        <f>Forside!#REF!</f>
        <v>#REF!</v>
      </c>
      <c r="U39" s="148" t="e">
        <f>Forside!#REF!</f>
        <v>#REF!</v>
      </c>
      <c r="V39" s="142">
        <f>Forside!X44</f>
        <v>0</v>
      </c>
      <c r="W39" s="142" t="e">
        <f>Forside!#REF!</f>
        <v>#REF!</v>
      </c>
      <c r="X39" s="142" t="e">
        <f>Forside!#REF!</f>
        <v>#REF!</v>
      </c>
    </row>
    <row r="40" spans="1:24" s="59" customFormat="1" ht="11.45" x14ac:dyDescent="0.2">
      <c r="A40" s="63">
        <f>Forside!B45</f>
        <v>0</v>
      </c>
      <c r="B40" s="63">
        <f>Forside!E45</f>
        <v>0</v>
      </c>
      <c r="C40" s="63" t="e">
        <f>IF(Forside!#REF!&gt;0,Forside!#REF!,Forside!L45)</f>
        <v>#REF!</v>
      </c>
      <c r="D40" s="142" t="e">
        <f>Beregninger_afgrøder!P34</f>
        <v>#N/A</v>
      </c>
      <c r="E40" s="142" t="e">
        <f>Beregninger_afgrøder!S34</f>
        <v>#N/A</v>
      </c>
      <c r="F40" s="142" t="e">
        <f>Beregninger_afgrøder!V34</f>
        <v>#N/A</v>
      </c>
      <c r="G40" s="61">
        <f>Beregninger_afgrøder!AE34</f>
        <v>0</v>
      </c>
      <c r="H40" s="61" t="e">
        <f>Beregninger_afgrøder!AH34</f>
        <v>#N/A</v>
      </c>
      <c r="I40" s="61" t="e">
        <f>Beregninger_afgrøder!AK34</f>
        <v>#N/A</v>
      </c>
      <c r="J40" s="61">
        <f>Beregninger_afgrøder!AL34</f>
        <v>0</v>
      </c>
      <c r="K40" s="61">
        <f>Beregninger_afgrøder!AM34</f>
        <v>0</v>
      </c>
      <c r="L40" s="61">
        <f>Beregninger_afgrøder!AN34</f>
        <v>0</v>
      </c>
      <c r="M40" s="61">
        <f>Beregninger_afgrøder!AQ34</f>
        <v>0</v>
      </c>
      <c r="N40" s="61">
        <f>Beregninger_afgrøder!AA34</f>
        <v>0</v>
      </c>
      <c r="O40" s="142" t="e">
        <f>Beregninger_afgrøder!AC34+IFERROR(Beregninger_efterafgrøder_udlæg!N35,0)</f>
        <v>#N/A</v>
      </c>
      <c r="P40" s="147">
        <f>Forside!U45</f>
        <v>0</v>
      </c>
      <c r="Q40" s="147">
        <f>Forside!V45</f>
        <v>0</v>
      </c>
      <c r="R40" s="147">
        <f>Forside!W45</f>
        <v>0</v>
      </c>
      <c r="S40" s="148" t="e">
        <f>Forside!#REF!</f>
        <v>#REF!</v>
      </c>
      <c r="T40" s="148" t="e">
        <f>Forside!#REF!</f>
        <v>#REF!</v>
      </c>
      <c r="U40" s="148" t="e">
        <f>Forside!#REF!</f>
        <v>#REF!</v>
      </c>
      <c r="V40" s="142">
        <f>Forside!X45</f>
        <v>0</v>
      </c>
      <c r="W40" s="142" t="e">
        <f>Forside!#REF!</f>
        <v>#REF!</v>
      </c>
      <c r="X40" s="142" t="e">
        <f>Forside!#REF!</f>
        <v>#REF!</v>
      </c>
    </row>
    <row r="41" spans="1:24" s="59" customFormat="1" ht="11.45" x14ac:dyDescent="0.2">
      <c r="A41" s="63">
        <f>Forside!B46</f>
        <v>0</v>
      </c>
      <c r="B41" s="63">
        <f>Forside!E46</f>
        <v>0</v>
      </c>
      <c r="C41" s="63" t="e">
        <f>IF(Forside!#REF!&gt;0,Forside!#REF!,Forside!L46)</f>
        <v>#REF!</v>
      </c>
      <c r="D41" s="142" t="e">
        <f>Beregninger_afgrøder!P35</f>
        <v>#N/A</v>
      </c>
      <c r="E41" s="142" t="e">
        <f>Beregninger_afgrøder!S35</f>
        <v>#N/A</v>
      </c>
      <c r="F41" s="142" t="e">
        <f>Beregninger_afgrøder!V35</f>
        <v>#N/A</v>
      </c>
      <c r="G41" s="61">
        <f>Beregninger_afgrøder!AE35</f>
        <v>0</v>
      </c>
      <c r="H41" s="61" t="e">
        <f>Beregninger_afgrøder!AH35</f>
        <v>#N/A</v>
      </c>
      <c r="I41" s="61" t="e">
        <f>Beregninger_afgrøder!AK35</f>
        <v>#N/A</v>
      </c>
      <c r="J41" s="61">
        <f>Beregninger_afgrøder!AL35</f>
        <v>0</v>
      </c>
      <c r="K41" s="61">
        <f>Beregninger_afgrøder!AM35</f>
        <v>0</v>
      </c>
      <c r="L41" s="61">
        <f>Beregninger_afgrøder!AN35</f>
        <v>0</v>
      </c>
      <c r="M41" s="61">
        <f>Beregninger_afgrøder!AQ35</f>
        <v>0</v>
      </c>
      <c r="N41" s="61">
        <f>Beregninger_afgrøder!AA35</f>
        <v>0</v>
      </c>
      <c r="O41" s="142" t="e">
        <f>Beregninger_afgrøder!AC35+IFERROR(Beregninger_efterafgrøder_udlæg!N36,0)</f>
        <v>#N/A</v>
      </c>
      <c r="P41" s="147">
        <f>Forside!U46</f>
        <v>0</v>
      </c>
      <c r="Q41" s="147">
        <f>Forside!V46</f>
        <v>0</v>
      </c>
      <c r="R41" s="147">
        <f>Forside!W46</f>
        <v>0</v>
      </c>
      <c r="S41" s="148" t="e">
        <f>Forside!#REF!</f>
        <v>#REF!</v>
      </c>
      <c r="T41" s="148" t="e">
        <f>Forside!#REF!</f>
        <v>#REF!</v>
      </c>
      <c r="U41" s="148" t="e">
        <f>Forside!#REF!</f>
        <v>#REF!</v>
      </c>
      <c r="V41" s="142">
        <f>Forside!X46</f>
        <v>0</v>
      </c>
      <c r="W41" s="142" t="e">
        <f>Forside!#REF!</f>
        <v>#REF!</v>
      </c>
      <c r="X41" s="142" t="e">
        <f>Forside!#REF!</f>
        <v>#REF!</v>
      </c>
    </row>
    <row r="42" spans="1:24" s="59" customFormat="1" ht="11.45" x14ac:dyDescent="0.2">
      <c r="A42" s="63">
        <f>Forside!B47</f>
        <v>0</v>
      </c>
      <c r="B42" s="63">
        <f>Forside!E47</f>
        <v>0</v>
      </c>
      <c r="C42" s="63" t="e">
        <f>IF(Forside!#REF!&gt;0,Forside!#REF!,Forside!L47)</f>
        <v>#REF!</v>
      </c>
      <c r="D42" s="142" t="e">
        <f>Beregninger_afgrøder!P36</f>
        <v>#N/A</v>
      </c>
      <c r="E42" s="142" t="e">
        <f>Beregninger_afgrøder!S36</f>
        <v>#N/A</v>
      </c>
      <c r="F42" s="142" t="e">
        <f>Beregninger_afgrøder!V36</f>
        <v>#N/A</v>
      </c>
      <c r="G42" s="61">
        <f>Beregninger_afgrøder!AE36</f>
        <v>0</v>
      </c>
      <c r="H42" s="61" t="e">
        <f>Beregninger_afgrøder!AH36</f>
        <v>#N/A</v>
      </c>
      <c r="I42" s="61" t="e">
        <f>Beregninger_afgrøder!AK36</f>
        <v>#N/A</v>
      </c>
      <c r="J42" s="61">
        <f>Beregninger_afgrøder!AL36</f>
        <v>0</v>
      </c>
      <c r="K42" s="61">
        <f>Beregninger_afgrøder!AM36</f>
        <v>0</v>
      </c>
      <c r="L42" s="61">
        <f>Beregninger_afgrøder!AN36</f>
        <v>0</v>
      </c>
      <c r="M42" s="61">
        <f>Beregninger_afgrøder!AQ36</f>
        <v>0</v>
      </c>
      <c r="N42" s="61">
        <f>Beregninger_afgrøder!AA36</f>
        <v>0</v>
      </c>
      <c r="O42" s="142" t="e">
        <f>Beregninger_afgrøder!AC36+IFERROR(Beregninger_efterafgrøder_udlæg!N37,0)</f>
        <v>#N/A</v>
      </c>
      <c r="P42" s="147">
        <f>Forside!U47</f>
        <v>0</v>
      </c>
      <c r="Q42" s="147">
        <f>Forside!V47</f>
        <v>0</v>
      </c>
      <c r="R42" s="147">
        <f>Forside!W47</f>
        <v>0</v>
      </c>
      <c r="S42" s="148" t="e">
        <f>Forside!#REF!</f>
        <v>#REF!</v>
      </c>
      <c r="T42" s="148" t="e">
        <f>Forside!#REF!</f>
        <v>#REF!</v>
      </c>
      <c r="U42" s="148" t="e">
        <f>Forside!#REF!</f>
        <v>#REF!</v>
      </c>
      <c r="V42" s="142">
        <f>Forside!X47</f>
        <v>0</v>
      </c>
      <c r="W42" s="142" t="e">
        <f>Forside!#REF!</f>
        <v>#REF!</v>
      </c>
      <c r="X42" s="142" t="e">
        <f>Forside!#REF!</f>
        <v>#REF!</v>
      </c>
    </row>
    <row r="43" spans="1:24" s="59" customFormat="1" ht="11.45" x14ac:dyDescent="0.2">
      <c r="A43" s="63">
        <f>Forside!B48</f>
        <v>0</v>
      </c>
      <c r="B43" s="63">
        <f>Forside!E48</f>
        <v>0</v>
      </c>
      <c r="C43" s="63" t="e">
        <f>IF(Forside!#REF!&gt;0,Forside!#REF!,Forside!L48)</f>
        <v>#REF!</v>
      </c>
      <c r="D43" s="142" t="e">
        <f>Beregninger_afgrøder!P37</f>
        <v>#N/A</v>
      </c>
      <c r="E43" s="142" t="e">
        <f>Beregninger_afgrøder!S37</f>
        <v>#N/A</v>
      </c>
      <c r="F43" s="142" t="e">
        <f>Beregninger_afgrøder!V37</f>
        <v>#N/A</v>
      </c>
      <c r="G43" s="61">
        <f>Beregninger_afgrøder!AE37</f>
        <v>0</v>
      </c>
      <c r="H43" s="61" t="e">
        <f>Beregninger_afgrøder!AH37</f>
        <v>#N/A</v>
      </c>
      <c r="I43" s="61" t="e">
        <f>Beregninger_afgrøder!AK37</f>
        <v>#N/A</v>
      </c>
      <c r="J43" s="61">
        <f>Beregninger_afgrøder!AL37</f>
        <v>0</v>
      </c>
      <c r="K43" s="61">
        <f>Beregninger_afgrøder!AM37</f>
        <v>0</v>
      </c>
      <c r="L43" s="61">
        <f>Beregninger_afgrøder!AN37</f>
        <v>0</v>
      </c>
      <c r="M43" s="61">
        <f>Beregninger_afgrøder!AQ37</f>
        <v>0</v>
      </c>
      <c r="N43" s="61">
        <f>Beregninger_afgrøder!AA37</f>
        <v>0</v>
      </c>
      <c r="O43" s="142" t="e">
        <f>Beregninger_afgrøder!AC37+IFERROR(Beregninger_efterafgrøder_udlæg!N38,0)</f>
        <v>#N/A</v>
      </c>
      <c r="P43" s="147">
        <f>Forside!U48</f>
        <v>0</v>
      </c>
      <c r="Q43" s="147">
        <f>Forside!V48</f>
        <v>0</v>
      </c>
      <c r="R43" s="147">
        <f>Forside!W48</f>
        <v>0</v>
      </c>
      <c r="S43" s="148" t="e">
        <f>Forside!#REF!</f>
        <v>#REF!</v>
      </c>
      <c r="T43" s="148" t="e">
        <f>Forside!#REF!</f>
        <v>#REF!</v>
      </c>
      <c r="U43" s="148" t="e">
        <f>Forside!#REF!</f>
        <v>#REF!</v>
      </c>
      <c r="V43" s="142">
        <f>Forside!X48</f>
        <v>0</v>
      </c>
      <c r="W43" s="142" t="e">
        <f>Forside!#REF!</f>
        <v>#REF!</v>
      </c>
      <c r="X43" s="142" t="e">
        <f>Forside!#REF!</f>
        <v>#REF!</v>
      </c>
    </row>
    <row r="44" spans="1:24" s="59" customFormat="1" ht="11.45" x14ac:dyDescent="0.2">
      <c r="A44" s="63">
        <f>Forside!B49</f>
        <v>0</v>
      </c>
      <c r="B44" s="63">
        <f>Forside!E49</f>
        <v>0</v>
      </c>
      <c r="C44" s="63" t="e">
        <f>IF(Forside!#REF!&gt;0,Forside!#REF!,Forside!L49)</f>
        <v>#REF!</v>
      </c>
      <c r="D44" s="142" t="e">
        <f>Beregninger_afgrøder!P38</f>
        <v>#N/A</v>
      </c>
      <c r="E44" s="142" t="e">
        <f>Beregninger_afgrøder!S38</f>
        <v>#N/A</v>
      </c>
      <c r="F44" s="142" t="e">
        <f>Beregninger_afgrøder!V38</f>
        <v>#N/A</v>
      </c>
      <c r="G44" s="61">
        <f>Beregninger_afgrøder!AE38</f>
        <v>0</v>
      </c>
      <c r="H44" s="61" t="e">
        <f>Beregninger_afgrøder!AH38</f>
        <v>#N/A</v>
      </c>
      <c r="I44" s="61" t="e">
        <f>Beregninger_afgrøder!AK38</f>
        <v>#N/A</v>
      </c>
      <c r="J44" s="61">
        <f>Beregninger_afgrøder!AL38</f>
        <v>0</v>
      </c>
      <c r="K44" s="61">
        <f>Beregninger_afgrøder!AM38</f>
        <v>0</v>
      </c>
      <c r="L44" s="61">
        <f>Beregninger_afgrøder!AN38</f>
        <v>0</v>
      </c>
      <c r="M44" s="61">
        <f>Beregninger_afgrøder!AQ38</f>
        <v>0</v>
      </c>
      <c r="N44" s="61">
        <f>Beregninger_afgrøder!AA38</f>
        <v>0</v>
      </c>
      <c r="O44" s="142" t="e">
        <f>Beregninger_afgrøder!AC38+IFERROR(Beregninger_efterafgrøder_udlæg!N39,0)</f>
        <v>#N/A</v>
      </c>
      <c r="P44" s="147">
        <f>Forside!U49</f>
        <v>0</v>
      </c>
      <c r="Q44" s="147">
        <f>Forside!V49</f>
        <v>0</v>
      </c>
      <c r="R44" s="147">
        <f>Forside!W49</f>
        <v>0</v>
      </c>
      <c r="S44" s="148" t="e">
        <f>Forside!#REF!</f>
        <v>#REF!</v>
      </c>
      <c r="T44" s="148" t="e">
        <f>Forside!#REF!</f>
        <v>#REF!</v>
      </c>
      <c r="U44" s="148" t="e">
        <f>Forside!#REF!</f>
        <v>#REF!</v>
      </c>
      <c r="V44" s="142">
        <f>Forside!X49</f>
        <v>0</v>
      </c>
      <c r="W44" s="142" t="e">
        <f>Forside!#REF!</f>
        <v>#REF!</v>
      </c>
      <c r="X44" s="142" t="e">
        <f>Forside!#REF!</f>
        <v>#REF!</v>
      </c>
    </row>
    <row r="45" spans="1:24" s="59" customFormat="1" ht="11.45" x14ac:dyDescent="0.2">
      <c r="A45" s="63">
        <f>Forside!B50</f>
        <v>0</v>
      </c>
      <c r="B45" s="63">
        <f>Forside!E50</f>
        <v>0</v>
      </c>
      <c r="C45" s="63" t="e">
        <f>IF(Forside!#REF!&gt;0,Forside!#REF!,Forside!L50)</f>
        <v>#REF!</v>
      </c>
      <c r="D45" s="142" t="e">
        <f>Beregninger_afgrøder!P39</f>
        <v>#N/A</v>
      </c>
      <c r="E45" s="142" t="e">
        <f>Beregninger_afgrøder!S39</f>
        <v>#N/A</v>
      </c>
      <c r="F45" s="142" t="e">
        <f>Beregninger_afgrøder!V39</f>
        <v>#N/A</v>
      </c>
      <c r="G45" s="61">
        <f>Beregninger_afgrøder!AE39</f>
        <v>0</v>
      </c>
      <c r="H45" s="61" t="e">
        <f>Beregninger_afgrøder!AH39</f>
        <v>#N/A</v>
      </c>
      <c r="I45" s="61" t="e">
        <f>Beregninger_afgrøder!AK39</f>
        <v>#N/A</v>
      </c>
      <c r="J45" s="61">
        <f>Beregninger_afgrøder!AL39</f>
        <v>0</v>
      </c>
      <c r="K45" s="61">
        <f>Beregninger_afgrøder!AM39</f>
        <v>0</v>
      </c>
      <c r="L45" s="61">
        <f>Beregninger_afgrøder!AN39</f>
        <v>0</v>
      </c>
      <c r="M45" s="61">
        <f>Beregninger_afgrøder!AQ39</f>
        <v>0</v>
      </c>
      <c r="N45" s="61">
        <f>Beregninger_afgrøder!AA39</f>
        <v>0</v>
      </c>
      <c r="O45" s="142" t="e">
        <f>Beregninger_afgrøder!AC39+IFERROR(Beregninger_efterafgrøder_udlæg!N40,0)</f>
        <v>#N/A</v>
      </c>
      <c r="P45" s="147">
        <f>Forside!U50</f>
        <v>0</v>
      </c>
      <c r="Q45" s="147">
        <f>Forside!V50</f>
        <v>0</v>
      </c>
      <c r="R45" s="147">
        <f>Forside!W50</f>
        <v>0</v>
      </c>
      <c r="S45" s="148" t="e">
        <f>Forside!#REF!</f>
        <v>#REF!</v>
      </c>
      <c r="T45" s="148" t="e">
        <f>Forside!#REF!</f>
        <v>#REF!</v>
      </c>
      <c r="U45" s="148" t="e">
        <f>Forside!#REF!</f>
        <v>#REF!</v>
      </c>
      <c r="V45" s="142">
        <f>Forside!X50</f>
        <v>0</v>
      </c>
      <c r="W45" s="142" t="e">
        <f>Forside!#REF!</f>
        <v>#REF!</v>
      </c>
      <c r="X45" s="142" t="e">
        <f>Forside!#REF!</f>
        <v>#REF!</v>
      </c>
    </row>
    <row r="46" spans="1:24" s="59" customFormat="1" ht="11.45" x14ac:dyDescent="0.2">
      <c r="A46" s="63">
        <f>Forside!B51</f>
        <v>0</v>
      </c>
      <c r="B46" s="63">
        <f>Forside!E51</f>
        <v>0</v>
      </c>
      <c r="C46" s="63" t="e">
        <f>IF(Forside!#REF!&gt;0,Forside!#REF!,Forside!L51)</f>
        <v>#REF!</v>
      </c>
      <c r="D46" s="142" t="e">
        <f>Beregninger_afgrøder!P40</f>
        <v>#N/A</v>
      </c>
      <c r="E46" s="142" t="e">
        <f>Beregninger_afgrøder!S40</f>
        <v>#N/A</v>
      </c>
      <c r="F46" s="142" t="e">
        <f>Beregninger_afgrøder!V40</f>
        <v>#N/A</v>
      </c>
      <c r="G46" s="61">
        <f>Beregninger_afgrøder!AE40</f>
        <v>0</v>
      </c>
      <c r="H46" s="61" t="e">
        <f>Beregninger_afgrøder!AH40</f>
        <v>#N/A</v>
      </c>
      <c r="I46" s="61" t="e">
        <f>Beregninger_afgrøder!AK40</f>
        <v>#N/A</v>
      </c>
      <c r="J46" s="61">
        <f>Beregninger_afgrøder!AL40</f>
        <v>0</v>
      </c>
      <c r="K46" s="61">
        <f>Beregninger_afgrøder!AM40</f>
        <v>0</v>
      </c>
      <c r="L46" s="61">
        <f>Beregninger_afgrøder!AN40</f>
        <v>0</v>
      </c>
      <c r="M46" s="61">
        <f>Beregninger_afgrøder!AQ40</f>
        <v>0</v>
      </c>
      <c r="N46" s="61">
        <f>Beregninger_afgrøder!AA40</f>
        <v>0</v>
      </c>
      <c r="O46" s="142" t="e">
        <f>Beregninger_afgrøder!AC40+IFERROR(Beregninger_efterafgrøder_udlæg!N41,0)</f>
        <v>#N/A</v>
      </c>
      <c r="P46" s="147">
        <f>Forside!U51</f>
        <v>0</v>
      </c>
      <c r="Q46" s="147">
        <f>Forside!V51</f>
        <v>0</v>
      </c>
      <c r="R46" s="147">
        <f>Forside!W51</f>
        <v>0</v>
      </c>
      <c r="S46" s="148" t="e">
        <f>Forside!#REF!</f>
        <v>#REF!</v>
      </c>
      <c r="T46" s="148" t="e">
        <f>Forside!#REF!</f>
        <v>#REF!</v>
      </c>
      <c r="U46" s="148" t="e">
        <f>Forside!#REF!</f>
        <v>#REF!</v>
      </c>
      <c r="V46" s="142">
        <f>Forside!X51</f>
        <v>0</v>
      </c>
      <c r="W46" s="142" t="e">
        <f>Forside!#REF!</f>
        <v>#REF!</v>
      </c>
      <c r="X46" s="142" t="e">
        <f>Forside!#REF!</f>
        <v>#REF!</v>
      </c>
    </row>
    <row r="47" spans="1:24" s="59" customFormat="1" ht="11.45" x14ac:dyDescent="0.2">
      <c r="A47" s="63">
        <f>Forside!B52</f>
        <v>0</v>
      </c>
      <c r="B47" s="63">
        <f>Forside!E52</f>
        <v>0</v>
      </c>
      <c r="C47" s="63" t="e">
        <f>IF(Forside!#REF!&gt;0,Forside!#REF!,Forside!L52)</f>
        <v>#REF!</v>
      </c>
      <c r="D47" s="142" t="e">
        <f>Beregninger_afgrøder!P41</f>
        <v>#N/A</v>
      </c>
      <c r="E47" s="142" t="e">
        <f>Beregninger_afgrøder!S41</f>
        <v>#N/A</v>
      </c>
      <c r="F47" s="142" t="e">
        <f>Beregninger_afgrøder!V41</f>
        <v>#N/A</v>
      </c>
      <c r="G47" s="61">
        <f>Beregninger_afgrøder!AE41</f>
        <v>0</v>
      </c>
      <c r="H47" s="61" t="e">
        <f>Beregninger_afgrøder!AH41</f>
        <v>#N/A</v>
      </c>
      <c r="I47" s="61" t="e">
        <f>Beregninger_afgrøder!AK41</f>
        <v>#N/A</v>
      </c>
      <c r="J47" s="61">
        <f>Beregninger_afgrøder!AL41</f>
        <v>0</v>
      </c>
      <c r="K47" s="61">
        <f>Beregninger_afgrøder!AM41</f>
        <v>0</v>
      </c>
      <c r="L47" s="61">
        <f>Beregninger_afgrøder!AN41</f>
        <v>0</v>
      </c>
      <c r="M47" s="61">
        <f>Beregninger_afgrøder!AQ41</f>
        <v>0</v>
      </c>
      <c r="N47" s="61">
        <f>Beregninger_afgrøder!AA41</f>
        <v>0</v>
      </c>
      <c r="O47" s="142" t="e">
        <f>Beregninger_afgrøder!AC41+IFERROR(Beregninger_efterafgrøder_udlæg!N42,0)</f>
        <v>#N/A</v>
      </c>
      <c r="P47" s="147">
        <f>Forside!U52</f>
        <v>0</v>
      </c>
      <c r="Q47" s="147">
        <f>Forside!V52</f>
        <v>0</v>
      </c>
      <c r="R47" s="147">
        <f>Forside!W52</f>
        <v>0</v>
      </c>
      <c r="S47" s="148" t="e">
        <f>Forside!#REF!</f>
        <v>#REF!</v>
      </c>
      <c r="T47" s="148" t="e">
        <f>Forside!#REF!</f>
        <v>#REF!</v>
      </c>
      <c r="U47" s="148" t="e">
        <f>Forside!#REF!</f>
        <v>#REF!</v>
      </c>
      <c r="V47" s="142">
        <f>Forside!X52</f>
        <v>0</v>
      </c>
      <c r="W47" s="142" t="e">
        <f>Forside!#REF!</f>
        <v>#REF!</v>
      </c>
      <c r="X47" s="142" t="e">
        <f>Forside!#REF!</f>
        <v>#REF!</v>
      </c>
    </row>
    <row r="48" spans="1:24" s="59" customFormat="1" ht="11.45" x14ac:dyDescent="0.2">
      <c r="A48" s="63">
        <f>Forside!B53</f>
        <v>0</v>
      </c>
      <c r="B48" s="63">
        <f>Forside!E53</f>
        <v>0</v>
      </c>
      <c r="C48" s="63" t="e">
        <f>IF(Forside!#REF!&gt;0,Forside!#REF!,Forside!L53)</f>
        <v>#REF!</v>
      </c>
      <c r="D48" s="142" t="e">
        <f>Beregninger_afgrøder!P42</f>
        <v>#N/A</v>
      </c>
      <c r="E48" s="142" t="e">
        <f>Beregninger_afgrøder!S42</f>
        <v>#N/A</v>
      </c>
      <c r="F48" s="142" t="e">
        <f>Beregninger_afgrøder!V42</f>
        <v>#N/A</v>
      </c>
      <c r="G48" s="61">
        <f>Beregninger_afgrøder!AE42</f>
        <v>0</v>
      </c>
      <c r="H48" s="61" t="e">
        <f>Beregninger_afgrøder!AH42</f>
        <v>#N/A</v>
      </c>
      <c r="I48" s="61" t="e">
        <f>Beregninger_afgrøder!AK42</f>
        <v>#N/A</v>
      </c>
      <c r="J48" s="61">
        <f>Beregninger_afgrøder!AL42</f>
        <v>0</v>
      </c>
      <c r="K48" s="61">
        <f>Beregninger_afgrøder!AM42</f>
        <v>0</v>
      </c>
      <c r="L48" s="61">
        <f>Beregninger_afgrøder!AN42</f>
        <v>0</v>
      </c>
      <c r="M48" s="61">
        <f>Beregninger_afgrøder!AQ42</f>
        <v>0</v>
      </c>
      <c r="N48" s="61">
        <f>Beregninger_afgrøder!AA42</f>
        <v>0</v>
      </c>
      <c r="O48" s="142" t="e">
        <f>Beregninger_afgrøder!AC42+IFERROR(Beregninger_efterafgrøder_udlæg!N43,0)</f>
        <v>#N/A</v>
      </c>
      <c r="P48" s="147">
        <f>Forside!U53</f>
        <v>0</v>
      </c>
      <c r="Q48" s="147">
        <f>Forside!V53</f>
        <v>0</v>
      </c>
      <c r="R48" s="147">
        <f>Forside!W53</f>
        <v>0</v>
      </c>
      <c r="S48" s="148" t="e">
        <f>Forside!#REF!</f>
        <v>#REF!</v>
      </c>
      <c r="T48" s="148" t="e">
        <f>Forside!#REF!</f>
        <v>#REF!</v>
      </c>
      <c r="U48" s="148" t="e">
        <f>Forside!#REF!</f>
        <v>#REF!</v>
      </c>
      <c r="V48" s="142">
        <f>Forside!X53</f>
        <v>0</v>
      </c>
      <c r="W48" s="142" t="e">
        <f>Forside!#REF!</f>
        <v>#REF!</v>
      </c>
      <c r="X48" s="142" t="e">
        <f>Forside!#REF!</f>
        <v>#REF!</v>
      </c>
    </row>
    <row r="49" spans="1:24" ht="11.45" x14ac:dyDescent="0.2">
      <c r="A49" s="63">
        <f>Forside!B54</f>
        <v>0</v>
      </c>
      <c r="B49" s="63">
        <f>Forside!E54</f>
        <v>0</v>
      </c>
      <c r="C49" s="63" t="e">
        <f>IF(Forside!#REF!&gt;0,Forside!#REF!,Forside!L54)</f>
        <v>#REF!</v>
      </c>
      <c r="D49" s="142" t="e">
        <f>Beregninger_afgrøder!P43</f>
        <v>#N/A</v>
      </c>
      <c r="E49" s="142" t="e">
        <f>Beregninger_afgrøder!S43</f>
        <v>#N/A</v>
      </c>
      <c r="F49" s="142" t="e">
        <f>Beregninger_afgrøder!V43</f>
        <v>#N/A</v>
      </c>
      <c r="G49" s="61">
        <f>Beregninger_afgrøder!AE43</f>
        <v>0</v>
      </c>
      <c r="H49" s="61" t="e">
        <f>Beregninger_afgrøder!AH43</f>
        <v>#N/A</v>
      </c>
      <c r="I49" s="61" t="e">
        <f>Beregninger_afgrøder!AK43</f>
        <v>#N/A</v>
      </c>
      <c r="J49" s="61">
        <f>Beregninger_afgrøder!AL43</f>
        <v>0</v>
      </c>
      <c r="K49" s="61">
        <f>Beregninger_afgrøder!AM43</f>
        <v>0</v>
      </c>
      <c r="L49" s="61">
        <f>Beregninger_afgrøder!AN43</f>
        <v>0</v>
      </c>
      <c r="M49" s="61">
        <f>Beregninger_afgrøder!AQ43</f>
        <v>0</v>
      </c>
      <c r="N49" s="61">
        <f>Beregninger_afgrøder!AA43</f>
        <v>0</v>
      </c>
      <c r="O49" s="142" t="e">
        <f>Beregninger_afgrøder!AC43+IFERROR(Beregninger_efterafgrøder_udlæg!N44,0)</f>
        <v>#N/A</v>
      </c>
      <c r="P49" s="147">
        <f>Forside!U54</f>
        <v>0</v>
      </c>
      <c r="Q49" s="147">
        <f>Forside!V54</f>
        <v>0</v>
      </c>
      <c r="R49" s="147">
        <f>Forside!W54</f>
        <v>0</v>
      </c>
      <c r="S49" s="148" t="e">
        <f>Forside!#REF!</f>
        <v>#REF!</v>
      </c>
      <c r="T49" s="148" t="e">
        <f>Forside!#REF!</f>
        <v>#REF!</v>
      </c>
      <c r="U49" s="148" t="e">
        <f>Forside!#REF!</f>
        <v>#REF!</v>
      </c>
      <c r="V49" s="142">
        <f>Forside!X54</f>
        <v>0</v>
      </c>
      <c r="W49" s="142" t="e">
        <f>Forside!#REF!</f>
        <v>#REF!</v>
      </c>
      <c r="X49" s="142" t="e">
        <f>Forside!#REF!</f>
        <v>#REF!</v>
      </c>
    </row>
    <row r="50" spans="1:24" x14ac:dyDescent="0.2">
      <c r="A50" s="63">
        <f>Forside!B55</f>
        <v>0</v>
      </c>
      <c r="B50" s="63">
        <f>Forside!E55</f>
        <v>0</v>
      </c>
      <c r="C50" s="63" t="e">
        <f>IF(Forside!#REF!&gt;0,Forside!#REF!,Forside!L55)</f>
        <v>#REF!</v>
      </c>
      <c r="D50" s="142" t="e">
        <f>Beregninger_afgrøder!P44</f>
        <v>#N/A</v>
      </c>
      <c r="E50" s="142" t="e">
        <f>Beregninger_afgrøder!S44</f>
        <v>#N/A</v>
      </c>
      <c r="F50" s="142" t="e">
        <f>Beregninger_afgrøder!V44</f>
        <v>#N/A</v>
      </c>
      <c r="G50" s="61">
        <f>Beregninger_afgrøder!AE44</f>
        <v>0</v>
      </c>
      <c r="H50" s="61" t="e">
        <f>Beregninger_afgrøder!AH44</f>
        <v>#N/A</v>
      </c>
      <c r="I50" s="61" t="e">
        <f>Beregninger_afgrøder!AK44</f>
        <v>#N/A</v>
      </c>
      <c r="J50" s="61">
        <f>Beregninger_afgrøder!AL44</f>
        <v>0</v>
      </c>
      <c r="K50" s="61">
        <f>Beregninger_afgrøder!AM44</f>
        <v>0</v>
      </c>
      <c r="L50" s="61">
        <f>Beregninger_afgrøder!AN44</f>
        <v>0</v>
      </c>
      <c r="M50" s="61">
        <f>Beregninger_afgrøder!AQ44</f>
        <v>0</v>
      </c>
      <c r="N50" s="61">
        <f>Beregninger_afgrøder!AA44</f>
        <v>0</v>
      </c>
      <c r="O50" s="142" t="e">
        <f>Beregninger_afgrøder!AC44+IFERROR(Beregninger_efterafgrøder_udlæg!N45,0)</f>
        <v>#N/A</v>
      </c>
      <c r="P50" s="147">
        <f>Forside!U55</f>
        <v>0</v>
      </c>
      <c r="Q50" s="147">
        <f>Forside!V55</f>
        <v>0</v>
      </c>
      <c r="R50" s="147">
        <f>Forside!W55</f>
        <v>0</v>
      </c>
      <c r="S50" s="148" t="e">
        <f>Forside!#REF!</f>
        <v>#REF!</v>
      </c>
      <c r="T50" s="148" t="e">
        <f>Forside!#REF!</f>
        <v>#REF!</v>
      </c>
      <c r="U50" s="148" t="e">
        <f>Forside!#REF!</f>
        <v>#REF!</v>
      </c>
      <c r="V50" s="142">
        <f>Forside!X55</f>
        <v>0</v>
      </c>
      <c r="W50" s="142" t="e">
        <f>Forside!#REF!</f>
        <v>#REF!</v>
      </c>
      <c r="X50" s="142" t="e">
        <f>Forside!#REF!</f>
        <v>#REF!</v>
      </c>
    </row>
    <row r="51" spans="1:24" x14ac:dyDescent="0.2">
      <c r="A51" s="63">
        <f>Forside!B56</f>
        <v>0</v>
      </c>
      <c r="B51" s="63">
        <f>Forside!E56</f>
        <v>0</v>
      </c>
      <c r="C51" s="63" t="e">
        <f>IF(Forside!#REF!&gt;0,Forside!#REF!,Forside!L56)</f>
        <v>#REF!</v>
      </c>
      <c r="D51" s="142" t="e">
        <f>Beregninger_afgrøder!P45</f>
        <v>#N/A</v>
      </c>
      <c r="E51" s="142" t="e">
        <f>Beregninger_afgrøder!S45</f>
        <v>#N/A</v>
      </c>
      <c r="F51" s="142" t="e">
        <f>Beregninger_afgrøder!V45</f>
        <v>#N/A</v>
      </c>
      <c r="G51" s="61">
        <f>Beregninger_afgrøder!AE45</f>
        <v>0</v>
      </c>
      <c r="H51" s="61" t="e">
        <f>Beregninger_afgrøder!AH45</f>
        <v>#N/A</v>
      </c>
      <c r="I51" s="61" t="e">
        <f>Beregninger_afgrøder!AK45</f>
        <v>#N/A</v>
      </c>
      <c r="J51" s="61">
        <f>Beregninger_afgrøder!AL45</f>
        <v>0</v>
      </c>
      <c r="K51" s="61">
        <f>Beregninger_afgrøder!AM45</f>
        <v>0</v>
      </c>
      <c r="L51" s="61">
        <f>Beregninger_afgrøder!AN45</f>
        <v>0</v>
      </c>
      <c r="M51" s="61">
        <f>Beregninger_afgrøder!AQ45</f>
        <v>0</v>
      </c>
      <c r="N51" s="61">
        <f>Beregninger_afgrøder!AA45</f>
        <v>0</v>
      </c>
      <c r="O51" s="142" t="e">
        <f>Beregninger_afgrøder!AC45+IFERROR(Beregninger_efterafgrøder_udlæg!N46,0)</f>
        <v>#N/A</v>
      </c>
      <c r="P51" s="147">
        <f>Forside!U56</f>
        <v>0</v>
      </c>
      <c r="Q51" s="147">
        <f>Forside!V56</f>
        <v>0</v>
      </c>
      <c r="R51" s="147">
        <f>Forside!W56</f>
        <v>0</v>
      </c>
      <c r="S51" s="148" t="e">
        <f>Forside!#REF!</f>
        <v>#REF!</v>
      </c>
      <c r="T51" s="148" t="e">
        <f>Forside!#REF!</f>
        <v>#REF!</v>
      </c>
      <c r="U51" s="148" t="e">
        <f>Forside!#REF!</f>
        <v>#REF!</v>
      </c>
      <c r="V51" s="142">
        <f>Forside!X56</f>
        <v>0</v>
      </c>
      <c r="W51" s="142" t="e">
        <f>Forside!#REF!</f>
        <v>#REF!</v>
      </c>
      <c r="X51" s="142" t="e">
        <f>Forside!#REF!</f>
        <v>#REF!</v>
      </c>
    </row>
    <row r="52" spans="1:24" x14ac:dyDescent="0.2">
      <c r="A52" s="63">
        <f>Forside!B57</f>
        <v>0</v>
      </c>
      <c r="B52" s="63">
        <f>Forside!E57</f>
        <v>0</v>
      </c>
      <c r="C52" s="63" t="e">
        <f>IF(Forside!#REF!&gt;0,Forside!#REF!,Forside!L57)</f>
        <v>#REF!</v>
      </c>
      <c r="D52" s="142" t="e">
        <f>Beregninger_afgrøder!P46</f>
        <v>#N/A</v>
      </c>
      <c r="E52" s="142" t="e">
        <f>Beregninger_afgrøder!S46</f>
        <v>#N/A</v>
      </c>
      <c r="F52" s="142" t="e">
        <f>Beregninger_afgrøder!V46</f>
        <v>#N/A</v>
      </c>
      <c r="G52" s="61">
        <f>Beregninger_afgrøder!AE46</f>
        <v>0</v>
      </c>
      <c r="H52" s="61" t="e">
        <f>Beregninger_afgrøder!AH46</f>
        <v>#N/A</v>
      </c>
      <c r="I52" s="61" t="e">
        <f>Beregninger_afgrøder!AK46</f>
        <v>#N/A</v>
      </c>
      <c r="J52" s="61">
        <f>Beregninger_afgrøder!AL46</f>
        <v>0</v>
      </c>
      <c r="K52" s="61">
        <f>Beregninger_afgrøder!AM46</f>
        <v>0</v>
      </c>
      <c r="L52" s="61">
        <f>Beregninger_afgrøder!AN46</f>
        <v>0</v>
      </c>
      <c r="M52" s="61">
        <f>Beregninger_afgrøder!AQ46</f>
        <v>0</v>
      </c>
      <c r="N52" s="61">
        <f>Beregninger_afgrøder!AA46</f>
        <v>0</v>
      </c>
      <c r="O52" s="142" t="e">
        <f>Beregninger_afgrøder!AC46+IFERROR(Beregninger_efterafgrøder_udlæg!N47,0)</f>
        <v>#N/A</v>
      </c>
      <c r="P52" s="147">
        <f>Forside!U57</f>
        <v>0</v>
      </c>
      <c r="Q52" s="147">
        <f>Forside!V57</f>
        <v>0</v>
      </c>
      <c r="R52" s="147">
        <f>Forside!W57</f>
        <v>0</v>
      </c>
      <c r="S52" s="148" t="e">
        <f>Forside!#REF!</f>
        <v>#REF!</v>
      </c>
      <c r="T52" s="148" t="e">
        <f>Forside!#REF!</f>
        <v>#REF!</v>
      </c>
      <c r="U52" s="148" t="e">
        <f>Forside!#REF!</f>
        <v>#REF!</v>
      </c>
      <c r="V52" s="142">
        <f>Forside!X57</f>
        <v>0</v>
      </c>
      <c r="W52" s="142" t="e">
        <f>Forside!#REF!</f>
        <v>#REF!</v>
      </c>
      <c r="X52" s="142" t="e">
        <f>Forside!#REF!</f>
        <v>#REF!</v>
      </c>
    </row>
    <row r="53" spans="1:24" x14ac:dyDescent="0.2">
      <c r="A53" s="63">
        <f>Forside!B58</f>
        <v>0</v>
      </c>
      <c r="B53" s="63">
        <f>Forside!E58</f>
        <v>0</v>
      </c>
      <c r="C53" s="63" t="e">
        <f>IF(Forside!#REF!&gt;0,Forside!#REF!,Forside!L58)</f>
        <v>#REF!</v>
      </c>
      <c r="D53" s="142" t="e">
        <f>Beregninger_afgrøder!P47</f>
        <v>#N/A</v>
      </c>
      <c r="E53" s="142" t="e">
        <f>Beregninger_afgrøder!S47</f>
        <v>#N/A</v>
      </c>
      <c r="F53" s="142" t="e">
        <f>Beregninger_afgrøder!V47</f>
        <v>#N/A</v>
      </c>
      <c r="G53" s="61">
        <f>Beregninger_afgrøder!AE47</f>
        <v>0</v>
      </c>
      <c r="H53" s="61" t="e">
        <f>Beregninger_afgrøder!AH47</f>
        <v>#N/A</v>
      </c>
      <c r="I53" s="61" t="e">
        <f>Beregninger_afgrøder!AK47</f>
        <v>#N/A</v>
      </c>
      <c r="J53" s="61">
        <f>Beregninger_afgrøder!AL47</f>
        <v>0</v>
      </c>
      <c r="K53" s="61">
        <f>Beregninger_afgrøder!AM47</f>
        <v>0</v>
      </c>
      <c r="L53" s="61">
        <f>Beregninger_afgrøder!AN47</f>
        <v>0</v>
      </c>
      <c r="M53" s="61">
        <f>Beregninger_afgrøder!AQ47</f>
        <v>0</v>
      </c>
      <c r="N53" s="61">
        <f>Beregninger_afgrøder!AA47</f>
        <v>0</v>
      </c>
      <c r="O53" s="142" t="e">
        <f>Beregninger_afgrøder!AC47+IFERROR(Beregninger_efterafgrøder_udlæg!N48,0)</f>
        <v>#N/A</v>
      </c>
      <c r="P53" s="147">
        <f>Forside!U58</f>
        <v>0</v>
      </c>
      <c r="Q53" s="147">
        <f>Forside!V58</f>
        <v>0</v>
      </c>
      <c r="R53" s="147">
        <f>Forside!W58</f>
        <v>0</v>
      </c>
      <c r="S53" s="148" t="e">
        <f>Forside!#REF!</f>
        <v>#REF!</v>
      </c>
      <c r="T53" s="148" t="e">
        <f>Forside!#REF!</f>
        <v>#REF!</v>
      </c>
      <c r="U53" s="148" t="e">
        <f>Forside!#REF!</f>
        <v>#REF!</v>
      </c>
      <c r="V53" s="142">
        <f>Forside!X58</f>
        <v>0</v>
      </c>
      <c r="W53" s="142" t="e">
        <f>Forside!#REF!</f>
        <v>#REF!</v>
      </c>
      <c r="X53" s="142" t="e">
        <f>Forside!#REF!</f>
        <v>#REF!</v>
      </c>
    </row>
    <row r="54" spans="1:24" x14ac:dyDescent="0.2">
      <c r="A54" s="63">
        <f>Forside!B59</f>
        <v>0</v>
      </c>
      <c r="B54" s="63">
        <f>Forside!E59</f>
        <v>0</v>
      </c>
      <c r="C54" s="63" t="e">
        <f>IF(Forside!#REF!&gt;0,Forside!#REF!,Forside!L59)</f>
        <v>#REF!</v>
      </c>
      <c r="D54" s="142" t="e">
        <f>Beregninger_afgrøder!P48</f>
        <v>#N/A</v>
      </c>
      <c r="E54" s="142" t="e">
        <f>Beregninger_afgrøder!S48</f>
        <v>#N/A</v>
      </c>
      <c r="F54" s="142" t="e">
        <f>Beregninger_afgrøder!V48</f>
        <v>#N/A</v>
      </c>
      <c r="G54" s="61">
        <f>Beregninger_afgrøder!AE48</f>
        <v>0</v>
      </c>
      <c r="H54" s="61" t="e">
        <f>Beregninger_afgrøder!AH48</f>
        <v>#N/A</v>
      </c>
      <c r="I54" s="61" t="e">
        <f>Beregninger_afgrøder!AK48</f>
        <v>#N/A</v>
      </c>
      <c r="J54" s="61">
        <f>Beregninger_afgrøder!AL48</f>
        <v>0</v>
      </c>
      <c r="K54" s="61">
        <f>Beregninger_afgrøder!AM48</f>
        <v>0</v>
      </c>
      <c r="L54" s="61">
        <f>Beregninger_afgrøder!AN48</f>
        <v>0</v>
      </c>
      <c r="M54" s="61">
        <f>Beregninger_afgrøder!AQ48</f>
        <v>0</v>
      </c>
      <c r="N54" s="61">
        <f>Beregninger_afgrøder!AA48</f>
        <v>0</v>
      </c>
      <c r="O54" s="142" t="e">
        <f>Beregninger_afgrøder!AC48+IFERROR(Beregninger_efterafgrøder_udlæg!N49,0)</f>
        <v>#N/A</v>
      </c>
      <c r="P54" s="147">
        <f>Forside!U59</f>
        <v>0</v>
      </c>
      <c r="Q54" s="147">
        <f>Forside!V59</f>
        <v>0</v>
      </c>
      <c r="R54" s="147">
        <f>Forside!W59</f>
        <v>0</v>
      </c>
      <c r="S54" s="148" t="e">
        <f>Forside!#REF!</f>
        <v>#REF!</v>
      </c>
      <c r="T54" s="148" t="e">
        <f>Forside!#REF!</f>
        <v>#REF!</v>
      </c>
      <c r="U54" s="148" t="e">
        <f>Forside!#REF!</f>
        <v>#REF!</v>
      </c>
      <c r="V54" s="142">
        <f>Forside!X59</f>
        <v>0</v>
      </c>
      <c r="W54" s="142" t="e">
        <f>Forside!#REF!</f>
        <v>#REF!</v>
      </c>
      <c r="X54" s="142" t="e">
        <f>Forside!#REF!</f>
        <v>#REF!</v>
      </c>
    </row>
    <row r="55" spans="1:24" x14ac:dyDescent="0.2">
      <c r="A55" s="63">
        <f>Forside!B60</f>
        <v>0</v>
      </c>
      <c r="B55" s="63">
        <f>Forside!E60</f>
        <v>0</v>
      </c>
      <c r="C55" s="63" t="e">
        <f>IF(Forside!#REF!&gt;0,Forside!#REF!,Forside!L60)</f>
        <v>#REF!</v>
      </c>
      <c r="D55" s="142" t="e">
        <f>Beregninger_afgrøder!P49</f>
        <v>#N/A</v>
      </c>
      <c r="E55" s="142" t="e">
        <f>Beregninger_afgrøder!S49</f>
        <v>#N/A</v>
      </c>
      <c r="F55" s="142" t="e">
        <f>Beregninger_afgrøder!V49</f>
        <v>#N/A</v>
      </c>
      <c r="G55" s="61">
        <f>Beregninger_afgrøder!AE49</f>
        <v>0</v>
      </c>
      <c r="H55" s="61" t="e">
        <f>Beregninger_afgrøder!AH49</f>
        <v>#N/A</v>
      </c>
      <c r="I55" s="61" t="e">
        <f>Beregninger_afgrøder!AK49</f>
        <v>#N/A</v>
      </c>
      <c r="J55" s="61">
        <f>Beregninger_afgrøder!AL49</f>
        <v>0</v>
      </c>
      <c r="K55" s="61">
        <f>Beregninger_afgrøder!AM49</f>
        <v>0</v>
      </c>
      <c r="L55" s="61">
        <f>Beregninger_afgrøder!AN49</f>
        <v>0</v>
      </c>
      <c r="M55" s="61">
        <f>Beregninger_afgrøder!AQ49</f>
        <v>0</v>
      </c>
      <c r="N55" s="61">
        <f>Beregninger_afgrøder!AA49</f>
        <v>0</v>
      </c>
      <c r="O55" s="142" t="e">
        <f>Beregninger_afgrøder!AC49+IFERROR(Beregninger_efterafgrøder_udlæg!N50,0)</f>
        <v>#N/A</v>
      </c>
      <c r="P55" s="147">
        <f>Forside!U60</f>
        <v>0</v>
      </c>
      <c r="Q55" s="147">
        <f>Forside!V60</f>
        <v>0</v>
      </c>
      <c r="R55" s="147">
        <f>Forside!W60</f>
        <v>0</v>
      </c>
      <c r="S55" s="148" t="e">
        <f>Forside!#REF!</f>
        <v>#REF!</v>
      </c>
      <c r="T55" s="148" t="e">
        <f>Forside!#REF!</f>
        <v>#REF!</v>
      </c>
      <c r="U55" s="148" t="e">
        <f>Forside!#REF!</f>
        <v>#REF!</v>
      </c>
      <c r="V55" s="142">
        <f>Forside!X60</f>
        <v>0</v>
      </c>
      <c r="W55" s="142" t="e">
        <f>Forside!#REF!</f>
        <v>#REF!</v>
      </c>
      <c r="X55" s="142" t="e">
        <f>Forside!#REF!</f>
        <v>#REF!</v>
      </c>
    </row>
    <row r="56" spans="1:24" x14ac:dyDescent="0.2">
      <c r="A56" s="63">
        <f>Forside!B61</f>
        <v>0</v>
      </c>
      <c r="B56" s="63">
        <f>Forside!E61</f>
        <v>0</v>
      </c>
      <c r="C56" s="63" t="e">
        <f>IF(Forside!#REF!&gt;0,Forside!#REF!,Forside!L61)</f>
        <v>#REF!</v>
      </c>
      <c r="D56" s="142" t="e">
        <f>Beregninger_afgrøder!P50</f>
        <v>#N/A</v>
      </c>
      <c r="E56" s="142" t="e">
        <f>Beregninger_afgrøder!S50</f>
        <v>#N/A</v>
      </c>
      <c r="F56" s="142" t="e">
        <f>Beregninger_afgrøder!V50</f>
        <v>#N/A</v>
      </c>
      <c r="G56" s="61">
        <f>Beregninger_afgrøder!AE50</f>
        <v>0</v>
      </c>
      <c r="H56" s="61" t="e">
        <f>Beregninger_afgrøder!AH50</f>
        <v>#N/A</v>
      </c>
      <c r="I56" s="61" t="e">
        <f>Beregninger_afgrøder!AK50</f>
        <v>#N/A</v>
      </c>
      <c r="J56" s="61">
        <f>Beregninger_afgrøder!AL50</f>
        <v>0</v>
      </c>
      <c r="K56" s="61">
        <f>Beregninger_afgrøder!AM50</f>
        <v>0</v>
      </c>
      <c r="L56" s="61">
        <f>Beregninger_afgrøder!AN50</f>
        <v>0</v>
      </c>
      <c r="M56" s="61">
        <f>Beregninger_afgrøder!AQ50</f>
        <v>0</v>
      </c>
      <c r="N56" s="61">
        <f>Beregninger_afgrøder!AA50</f>
        <v>0</v>
      </c>
      <c r="O56" s="142" t="e">
        <f>Beregninger_afgrøder!AC50+IFERROR(Beregninger_efterafgrøder_udlæg!N51,0)</f>
        <v>#N/A</v>
      </c>
      <c r="P56" s="147">
        <f>Forside!U61</f>
        <v>0</v>
      </c>
      <c r="Q56" s="147">
        <f>Forside!V61</f>
        <v>0</v>
      </c>
      <c r="R56" s="147">
        <f>Forside!W61</f>
        <v>0</v>
      </c>
      <c r="S56" s="148" t="e">
        <f>Forside!#REF!</f>
        <v>#REF!</v>
      </c>
      <c r="T56" s="148" t="e">
        <f>Forside!#REF!</f>
        <v>#REF!</v>
      </c>
      <c r="U56" s="148" t="e">
        <f>Forside!#REF!</f>
        <v>#REF!</v>
      </c>
      <c r="V56" s="142">
        <f>Forside!X61</f>
        <v>0</v>
      </c>
      <c r="W56" s="142" t="e">
        <f>Forside!#REF!</f>
        <v>#REF!</v>
      </c>
      <c r="X56" s="142" t="e">
        <f>Forside!#REF!</f>
        <v>#REF!</v>
      </c>
    </row>
    <row r="57" spans="1:24" x14ac:dyDescent="0.2">
      <c r="A57" s="63">
        <f>Forside!B62</f>
        <v>0</v>
      </c>
      <c r="B57" s="63">
        <f>Forside!E62</f>
        <v>0</v>
      </c>
      <c r="C57" s="63" t="e">
        <f>IF(Forside!#REF!&gt;0,Forside!#REF!,Forside!L62)</f>
        <v>#REF!</v>
      </c>
      <c r="D57" s="142" t="e">
        <f>Beregninger_afgrøder!P51</f>
        <v>#N/A</v>
      </c>
      <c r="E57" s="142" t="e">
        <f>Beregninger_afgrøder!S51</f>
        <v>#N/A</v>
      </c>
      <c r="F57" s="142" t="e">
        <f>Beregninger_afgrøder!V51</f>
        <v>#N/A</v>
      </c>
      <c r="G57" s="61">
        <f>Beregninger_afgrøder!AE51</f>
        <v>0</v>
      </c>
      <c r="H57" s="61" t="e">
        <f>Beregninger_afgrøder!AH51</f>
        <v>#N/A</v>
      </c>
      <c r="I57" s="61" t="e">
        <f>Beregninger_afgrøder!AK51</f>
        <v>#N/A</v>
      </c>
      <c r="J57" s="61">
        <f>Beregninger_afgrøder!AL51</f>
        <v>0</v>
      </c>
      <c r="K57" s="61">
        <f>Beregninger_afgrøder!AM51</f>
        <v>0</v>
      </c>
      <c r="L57" s="61">
        <f>Beregninger_afgrøder!AN51</f>
        <v>0</v>
      </c>
      <c r="M57" s="61">
        <f>Beregninger_afgrøder!AQ51</f>
        <v>0</v>
      </c>
      <c r="N57" s="61">
        <f>Beregninger_afgrøder!AA51</f>
        <v>0</v>
      </c>
      <c r="O57" s="142" t="e">
        <f>Beregninger_afgrøder!AC51+IFERROR(Beregninger_efterafgrøder_udlæg!N52,0)</f>
        <v>#N/A</v>
      </c>
      <c r="P57" s="147">
        <f>Forside!U62</f>
        <v>0</v>
      </c>
      <c r="Q57" s="147">
        <f>Forside!V62</f>
        <v>0</v>
      </c>
      <c r="R57" s="147">
        <f>Forside!W62</f>
        <v>0</v>
      </c>
      <c r="S57" s="148" t="e">
        <f>Forside!#REF!</f>
        <v>#REF!</v>
      </c>
      <c r="T57" s="148" t="e">
        <f>Forside!#REF!</f>
        <v>#REF!</v>
      </c>
      <c r="U57" s="148" t="e">
        <f>Forside!#REF!</f>
        <v>#REF!</v>
      </c>
      <c r="V57" s="142">
        <f>Forside!X62</f>
        <v>0</v>
      </c>
      <c r="W57" s="142" t="e">
        <f>Forside!#REF!</f>
        <v>#REF!</v>
      </c>
      <c r="X57" s="142" t="e">
        <f>Forside!#REF!</f>
        <v>#REF!</v>
      </c>
    </row>
    <row r="58" spans="1:24" x14ac:dyDescent="0.2">
      <c r="A58" s="63">
        <f>Forside!B63</f>
        <v>0</v>
      </c>
      <c r="B58" s="63">
        <f>Forside!E63</f>
        <v>0</v>
      </c>
      <c r="C58" s="63" t="e">
        <f>IF(Forside!#REF!&gt;0,Forside!#REF!,Forside!L63)</f>
        <v>#REF!</v>
      </c>
      <c r="D58" s="142" t="e">
        <f>Beregninger_afgrøder!P52</f>
        <v>#N/A</v>
      </c>
      <c r="E58" s="142" t="e">
        <f>Beregninger_afgrøder!S52</f>
        <v>#N/A</v>
      </c>
      <c r="F58" s="142" t="e">
        <f>Beregninger_afgrøder!V52</f>
        <v>#N/A</v>
      </c>
      <c r="G58" s="61">
        <f>Beregninger_afgrøder!AE52</f>
        <v>0</v>
      </c>
      <c r="H58" s="61" t="e">
        <f>Beregninger_afgrøder!AH52</f>
        <v>#N/A</v>
      </c>
      <c r="I58" s="61" t="e">
        <f>Beregninger_afgrøder!AK52</f>
        <v>#N/A</v>
      </c>
      <c r="J58" s="61">
        <f>Beregninger_afgrøder!AL52</f>
        <v>0</v>
      </c>
      <c r="K58" s="61">
        <f>Beregninger_afgrøder!AM52</f>
        <v>0</v>
      </c>
      <c r="L58" s="61">
        <f>Beregninger_afgrøder!AN52</f>
        <v>0</v>
      </c>
      <c r="M58" s="61">
        <f>Beregninger_afgrøder!AQ52</f>
        <v>0</v>
      </c>
      <c r="N58" s="61">
        <f>Beregninger_afgrøder!AA52</f>
        <v>0</v>
      </c>
      <c r="O58" s="142" t="e">
        <f>Beregninger_afgrøder!AC52+IFERROR(Beregninger_efterafgrøder_udlæg!N53,0)</f>
        <v>#N/A</v>
      </c>
      <c r="P58" s="147">
        <f>Forside!U63</f>
        <v>0</v>
      </c>
      <c r="Q58" s="147">
        <f>Forside!V63</f>
        <v>0</v>
      </c>
      <c r="R58" s="147">
        <f>Forside!W63</f>
        <v>0</v>
      </c>
      <c r="S58" s="148" t="e">
        <f>Forside!#REF!</f>
        <v>#REF!</v>
      </c>
      <c r="T58" s="148" t="e">
        <f>Forside!#REF!</f>
        <v>#REF!</v>
      </c>
      <c r="U58" s="148" t="e">
        <f>Forside!#REF!</f>
        <v>#REF!</v>
      </c>
      <c r="V58" s="142">
        <f>Forside!X63</f>
        <v>0</v>
      </c>
      <c r="W58" s="142" t="e">
        <f>Forside!#REF!</f>
        <v>#REF!</v>
      </c>
      <c r="X58" s="142" t="e">
        <f>Forside!#REF!</f>
        <v>#REF!</v>
      </c>
    </row>
    <row r="59" spans="1:24" x14ac:dyDescent="0.2">
      <c r="A59" s="63">
        <f>Forside!B64</f>
        <v>0</v>
      </c>
      <c r="B59" s="63">
        <f>Forside!E64</f>
        <v>0</v>
      </c>
      <c r="C59" s="63" t="e">
        <f>IF(Forside!#REF!&gt;0,Forside!#REF!,Forside!L64)</f>
        <v>#REF!</v>
      </c>
      <c r="D59" s="142" t="e">
        <f>Beregninger_afgrøder!P53</f>
        <v>#N/A</v>
      </c>
      <c r="E59" s="142" t="e">
        <f>Beregninger_afgrøder!S53</f>
        <v>#N/A</v>
      </c>
      <c r="F59" s="142" t="e">
        <f>Beregninger_afgrøder!V53</f>
        <v>#N/A</v>
      </c>
      <c r="G59" s="61">
        <f>Beregninger_afgrøder!AE53</f>
        <v>0</v>
      </c>
      <c r="H59" s="61" t="e">
        <f>Beregninger_afgrøder!AH53</f>
        <v>#N/A</v>
      </c>
      <c r="I59" s="61" t="e">
        <f>Beregninger_afgrøder!AK53</f>
        <v>#N/A</v>
      </c>
      <c r="J59" s="61">
        <f>Beregninger_afgrøder!AL53</f>
        <v>0</v>
      </c>
      <c r="K59" s="61">
        <f>Beregninger_afgrøder!AM53</f>
        <v>0</v>
      </c>
      <c r="L59" s="61">
        <f>Beregninger_afgrøder!AN53</f>
        <v>0</v>
      </c>
      <c r="M59" s="61">
        <f>Beregninger_afgrøder!AQ53</f>
        <v>0</v>
      </c>
      <c r="N59" s="61">
        <f>Beregninger_afgrøder!AA53</f>
        <v>0</v>
      </c>
      <c r="O59" s="142" t="e">
        <f>Beregninger_afgrøder!AC53+IFERROR(Beregninger_efterafgrøder_udlæg!N54,0)</f>
        <v>#N/A</v>
      </c>
      <c r="P59" s="147">
        <f>Forside!U64</f>
        <v>0</v>
      </c>
      <c r="Q59" s="147">
        <f>Forside!V64</f>
        <v>0</v>
      </c>
      <c r="R59" s="147">
        <f>Forside!W64</f>
        <v>0</v>
      </c>
      <c r="S59" s="148" t="e">
        <f>Forside!#REF!</f>
        <v>#REF!</v>
      </c>
      <c r="T59" s="148" t="e">
        <f>Forside!#REF!</f>
        <v>#REF!</v>
      </c>
      <c r="U59" s="148" t="e">
        <f>Forside!#REF!</f>
        <v>#REF!</v>
      </c>
      <c r="V59" s="142">
        <f>Forside!X64</f>
        <v>0</v>
      </c>
      <c r="W59" s="142" t="e">
        <f>Forside!#REF!</f>
        <v>#REF!</v>
      </c>
      <c r="X59" s="142" t="e">
        <f>Forside!#REF!</f>
        <v>#REF!</v>
      </c>
    </row>
    <row r="60" spans="1:24" x14ac:dyDescent="0.2">
      <c r="A60" s="63">
        <f>Forside!B65</f>
        <v>0</v>
      </c>
      <c r="B60" s="63">
        <f>Forside!E65</f>
        <v>0</v>
      </c>
      <c r="C60" s="63" t="e">
        <f>IF(Forside!#REF!&gt;0,Forside!#REF!,Forside!L65)</f>
        <v>#REF!</v>
      </c>
      <c r="D60" s="142" t="e">
        <f>Beregninger_afgrøder!P54</f>
        <v>#N/A</v>
      </c>
      <c r="E60" s="142" t="e">
        <f>Beregninger_afgrøder!S54</f>
        <v>#N/A</v>
      </c>
      <c r="F60" s="142" t="e">
        <f>Beregninger_afgrøder!V54</f>
        <v>#N/A</v>
      </c>
      <c r="G60" s="61">
        <f>Beregninger_afgrøder!AE54</f>
        <v>0</v>
      </c>
      <c r="H60" s="61" t="e">
        <f>Beregninger_afgrøder!AH54</f>
        <v>#N/A</v>
      </c>
      <c r="I60" s="61" t="e">
        <f>Beregninger_afgrøder!AK54</f>
        <v>#N/A</v>
      </c>
      <c r="J60" s="61">
        <f>Beregninger_afgrøder!AL54</f>
        <v>0</v>
      </c>
      <c r="K60" s="61">
        <f>Beregninger_afgrøder!AM54</f>
        <v>0</v>
      </c>
      <c r="L60" s="61">
        <f>Beregninger_afgrøder!AN54</f>
        <v>0</v>
      </c>
      <c r="M60" s="61">
        <f>Beregninger_afgrøder!AQ54</f>
        <v>0</v>
      </c>
      <c r="N60" s="61">
        <f>Beregninger_afgrøder!AA54</f>
        <v>0</v>
      </c>
      <c r="O60" s="142" t="e">
        <f>Beregninger_afgrøder!AC54+IFERROR(Beregninger_efterafgrøder_udlæg!N55,0)</f>
        <v>#N/A</v>
      </c>
      <c r="P60" s="147">
        <f>Forside!U65</f>
        <v>0</v>
      </c>
      <c r="Q60" s="147">
        <f>Forside!V65</f>
        <v>0</v>
      </c>
      <c r="R60" s="147">
        <f>Forside!W65</f>
        <v>0</v>
      </c>
      <c r="S60" s="148" t="e">
        <f>Forside!#REF!</f>
        <v>#REF!</v>
      </c>
      <c r="T60" s="148" t="e">
        <f>Forside!#REF!</f>
        <v>#REF!</v>
      </c>
      <c r="U60" s="148" t="e">
        <f>Forside!#REF!</f>
        <v>#REF!</v>
      </c>
      <c r="V60" s="142">
        <f>Forside!X65</f>
        <v>0</v>
      </c>
      <c r="W60" s="142" t="e">
        <f>Forside!#REF!</f>
        <v>#REF!</v>
      </c>
      <c r="X60" s="142" t="e">
        <f>Forside!#REF!</f>
        <v>#REF!</v>
      </c>
    </row>
    <row r="61" spans="1:24" x14ac:dyDescent="0.2">
      <c r="A61" s="63">
        <f>Forside!B66</f>
        <v>0</v>
      </c>
      <c r="B61" s="63">
        <f>Forside!E66</f>
        <v>0</v>
      </c>
      <c r="C61" s="63" t="e">
        <f>IF(Forside!#REF!&gt;0,Forside!#REF!,Forside!L66)</f>
        <v>#REF!</v>
      </c>
      <c r="D61" s="142" t="e">
        <f>Beregninger_afgrøder!P55</f>
        <v>#N/A</v>
      </c>
      <c r="E61" s="142" t="e">
        <f>Beregninger_afgrøder!S55</f>
        <v>#N/A</v>
      </c>
      <c r="F61" s="142" t="e">
        <f>Beregninger_afgrøder!V55</f>
        <v>#N/A</v>
      </c>
      <c r="G61" s="61">
        <f>Beregninger_afgrøder!AE55</f>
        <v>0</v>
      </c>
      <c r="H61" s="61" t="e">
        <f>Beregninger_afgrøder!AH55</f>
        <v>#N/A</v>
      </c>
      <c r="I61" s="61" t="e">
        <f>Beregninger_afgrøder!AK55</f>
        <v>#N/A</v>
      </c>
      <c r="J61" s="61">
        <f>Beregninger_afgrøder!AL55</f>
        <v>0</v>
      </c>
      <c r="K61" s="61">
        <f>Beregninger_afgrøder!AM55</f>
        <v>0</v>
      </c>
      <c r="L61" s="61">
        <f>Beregninger_afgrøder!AN55</f>
        <v>0</v>
      </c>
      <c r="M61" s="61">
        <f>Beregninger_afgrøder!AQ55</f>
        <v>0</v>
      </c>
      <c r="N61" s="61">
        <f>Beregninger_afgrøder!AA55</f>
        <v>0</v>
      </c>
      <c r="O61" s="142" t="e">
        <f>Beregninger_afgrøder!AC55+IFERROR(Beregninger_efterafgrøder_udlæg!N56,0)</f>
        <v>#N/A</v>
      </c>
      <c r="P61" s="147">
        <f>Forside!U66</f>
        <v>0</v>
      </c>
      <c r="Q61" s="147">
        <f>Forside!V66</f>
        <v>0</v>
      </c>
      <c r="R61" s="147">
        <f>Forside!W66</f>
        <v>0</v>
      </c>
      <c r="S61" s="148" t="e">
        <f>Forside!#REF!</f>
        <v>#REF!</v>
      </c>
      <c r="T61" s="148" t="e">
        <f>Forside!#REF!</f>
        <v>#REF!</v>
      </c>
      <c r="U61" s="148" t="e">
        <f>Forside!#REF!</f>
        <v>#REF!</v>
      </c>
      <c r="V61" s="142">
        <f>Forside!X66</f>
        <v>0</v>
      </c>
      <c r="W61" s="142" t="e">
        <f>Forside!#REF!</f>
        <v>#REF!</v>
      </c>
      <c r="X61" s="142" t="e">
        <f>Forside!#REF!</f>
        <v>#REF!</v>
      </c>
    </row>
    <row r="62" spans="1:24" x14ac:dyDescent="0.2">
      <c r="A62" s="63">
        <f>Forside!B67</f>
        <v>0</v>
      </c>
      <c r="B62" s="63">
        <f>Forside!E67</f>
        <v>0</v>
      </c>
      <c r="C62" s="63" t="e">
        <f>IF(Forside!#REF!&gt;0,Forside!#REF!,Forside!L67)</f>
        <v>#REF!</v>
      </c>
      <c r="D62" s="142" t="e">
        <f>Beregninger_afgrøder!P56</f>
        <v>#N/A</v>
      </c>
      <c r="E62" s="142" t="e">
        <f>Beregninger_afgrøder!S56</f>
        <v>#N/A</v>
      </c>
      <c r="F62" s="142" t="e">
        <f>Beregninger_afgrøder!V56</f>
        <v>#N/A</v>
      </c>
      <c r="G62" s="61">
        <f>Beregninger_afgrøder!AE56</f>
        <v>0</v>
      </c>
      <c r="H62" s="61" t="e">
        <f>Beregninger_afgrøder!AH56</f>
        <v>#N/A</v>
      </c>
      <c r="I62" s="61" t="e">
        <f>Beregninger_afgrøder!AK56</f>
        <v>#N/A</v>
      </c>
      <c r="J62" s="61">
        <f>Beregninger_afgrøder!AL56</f>
        <v>0</v>
      </c>
      <c r="K62" s="61">
        <f>Beregninger_afgrøder!AM56</f>
        <v>0</v>
      </c>
      <c r="L62" s="61">
        <f>Beregninger_afgrøder!AN56</f>
        <v>0</v>
      </c>
      <c r="M62" s="61">
        <f>Beregninger_afgrøder!AQ56</f>
        <v>0</v>
      </c>
      <c r="N62" s="61">
        <f>Beregninger_afgrøder!AA56</f>
        <v>0</v>
      </c>
      <c r="O62" s="142" t="e">
        <f>Beregninger_afgrøder!AC56+IFERROR(Beregninger_efterafgrøder_udlæg!N57,0)</f>
        <v>#N/A</v>
      </c>
      <c r="P62" s="147">
        <f>Forside!U67</f>
        <v>0</v>
      </c>
      <c r="Q62" s="147">
        <f>Forside!V67</f>
        <v>0</v>
      </c>
      <c r="R62" s="147">
        <f>Forside!W67</f>
        <v>0</v>
      </c>
      <c r="S62" s="148" t="e">
        <f>Forside!#REF!</f>
        <v>#REF!</v>
      </c>
      <c r="T62" s="148" t="e">
        <f>Forside!#REF!</f>
        <v>#REF!</v>
      </c>
      <c r="U62" s="148" t="e">
        <f>Forside!#REF!</f>
        <v>#REF!</v>
      </c>
      <c r="V62" s="142">
        <f>Forside!X67</f>
        <v>0</v>
      </c>
      <c r="W62" s="142" t="e">
        <f>Forside!#REF!</f>
        <v>#REF!</v>
      </c>
      <c r="X62" s="142" t="e">
        <f>Forside!#REF!</f>
        <v>#REF!</v>
      </c>
    </row>
    <row r="63" spans="1:24" x14ac:dyDescent="0.2">
      <c r="A63" s="63">
        <f>Forside!B68</f>
        <v>0</v>
      </c>
      <c r="B63" s="63">
        <f>Forside!E68</f>
        <v>0</v>
      </c>
      <c r="C63" s="63" t="e">
        <f>IF(Forside!#REF!&gt;0,Forside!#REF!,Forside!L68)</f>
        <v>#REF!</v>
      </c>
      <c r="D63" s="142" t="e">
        <f>Beregninger_afgrøder!P57</f>
        <v>#N/A</v>
      </c>
      <c r="E63" s="142" t="e">
        <f>Beregninger_afgrøder!S57</f>
        <v>#N/A</v>
      </c>
      <c r="F63" s="142" t="e">
        <f>Beregninger_afgrøder!V57</f>
        <v>#N/A</v>
      </c>
      <c r="G63" s="61">
        <f>Beregninger_afgrøder!AE57</f>
        <v>0</v>
      </c>
      <c r="H63" s="61" t="e">
        <f>Beregninger_afgrøder!AH57</f>
        <v>#N/A</v>
      </c>
      <c r="I63" s="61" t="e">
        <f>Beregninger_afgrøder!AK57</f>
        <v>#N/A</v>
      </c>
      <c r="J63" s="61">
        <f>Beregninger_afgrøder!AL57</f>
        <v>0</v>
      </c>
      <c r="K63" s="61">
        <f>Beregninger_afgrøder!AM57</f>
        <v>0</v>
      </c>
      <c r="L63" s="61">
        <f>Beregninger_afgrøder!AN57</f>
        <v>0</v>
      </c>
      <c r="M63" s="61">
        <f>Beregninger_afgrøder!AQ57</f>
        <v>0</v>
      </c>
      <c r="N63" s="61">
        <f>Beregninger_afgrøder!AA57</f>
        <v>0</v>
      </c>
      <c r="O63" s="142" t="e">
        <f>Beregninger_afgrøder!AC57+IFERROR(Beregninger_efterafgrøder_udlæg!N58,0)</f>
        <v>#N/A</v>
      </c>
      <c r="P63" s="147">
        <f>Forside!U68</f>
        <v>0</v>
      </c>
      <c r="Q63" s="147">
        <f>Forside!V68</f>
        <v>0</v>
      </c>
      <c r="R63" s="147">
        <f>Forside!W68</f>
        <v>0</v>
      </c>
      <c r="S63" s="148" t="e">
        <f>Forside!#REF!</f>
        <v>#REF!</v>
      </c>
      <c r="T63" s="148" t="e">
        <f>Forside!#REF!</f>
        <v>#REF!</v>
      </c>
      <c r="U63" s="148" t="e">
        <f>Forside!#REF!</f>
        <v>#REF!</v>
      </c>
      <c r="V63" s="142">
        <f>Forside!X68</f>
        <v>0</v>
      </c>
      <c r="W63" s="142" t="e">
        <f>Forside!#REF!</f>
        <v>#REF!</v>
      </c>
      <c r="X63" s="142" t="e">
        <f>Forside!#REF!</f>
        <v>#REF!</v>
      </c>
    </row>
    <row r="64" spans="1:24" x14ac:dyDescent="0.2">
      <c r="A64" s="63">
        <f>Forside!B69</f>
        <v>0</v>
      </c>
      <c r="B64" s="63">
        <f>Forside!E69</f>
        <v>0</v>
      </c>
      <c r="C64" s="63" t="e">
        <f>IF(Forside!#REF!&gt;0,Forside!#REF!,Forside!L69)</f>
        <v>#REF!</v>
      </c>
      <c r="D64" s="142" t="e">
        <f>Beregninger_afgrøder!P58</f>
        <v>#N/A</v>
      </c>
      <c r="E64" s="142" t="e">
        <f>Beregninger_afgrøder!S58</f>
        <v>#N/A</v>
      </c>
      <c r="F64" s="142" t="e">
        <f>Beregninger_afgrøder!V58</f>
        <v>#N/A</v>
      </c>
      <c r="G64" s="61">
        <f>Beregninger_afgrøder!AE58</f>
        <v>0</v>
      </c>
      <c r="H64" s="61" t="e">
        <f>Beregninger_afgrøder!AH58</f>
        <v>#N/A</v>
      </c>
      <c r="I64" s="61" t="e">
        <f>Beregninger_afgrøder!AK58</f>
        <v>#N/A</v>
      </c>
      <c r="J64" s="61">
        <f>Beregninger_afgrøder!AL58</f>
        <v>0</v>
      </c>
      <c r="K64" s="61">
        <f>Beregninger_afgrøder!AM58</f>
        <v>0</v>
      </c>
      <c r="L64" s="61">
        <f>Beregninger_afgrøder!AN58</f>
        <v>0</v>
      </c>
      <c r="M64" s="61">
        <f>Beregninger_afgrøder!AQ58</f>
        <v>0</v>
      </c>
      <c r="N64" s="61">
        <f>Beregninger_afgrøder!AA58</f>
        <v>0</v>
      </c>
      <c r="O64" s="142" t="e">
        <f>Beregninger_afgrøder!AC58+IFERROR(Beregninger_efterafgrøder_udlæg!N59,0)</f>
        <v>#N/A</v>
      </c>
      <c r="P64" s="147">
        <f>Forside!U69</f>
        <v>0</v>
      </c>
      <c r="Q64" s="147">
        <f>Forside!V69</f>
        <v>0</v>
      </c>
      <c r="R64" s="147">
        <f>Forside!W69</f>
        <v>0</v>
      </c>
      <c r="S64" s="148" t="e">
        <f>Forside!#REF!</f>
        <v>#REF!</v>
      </c>
      <c r="T64" s="148" t="e">
        <f>Forside!#REF!</f>
        <v>#REF!</v>
      </c>
      <c r="U64" s="148" t="e">
        <f>Forside!#REF!</f>
        <v>#REF!</v>
      </c>
      <c r="V64" s="142">
        <f>Forside!X69</f>
        <v>0</v>
      </c>
      <c r="W64" s="142" t="e">
        <f>Forside!#REF!</f>
        <v>#REF!</v>
      </c>
      <c r="X64" s="142" t="e">
        <f>Forside!#REF!</f>
        <v>#REF!</v>
      </c>
    </row>
    <row r="65" spans="1:24" x14ac:dyDescent="0.2">
      <c r="A65" s="63">
        <f>Forside!B70</f>
        <v>0</v>
      </c>
      <c r="B65" s="63">
        <f>Forside!E70</f>
        <v>0</v>
      </c>
      <c r="C65" s="63" t="e">
        <f>IF(Forside!#REF!&gt;0,Forside!#REF!,Forside!L70)</f>
        <v>#REF!</v>
      </c>
      <c r="D65" s="142" t="e">
        <f>Beregninger_afgrøder!P59</f>
        <v>#N/A</v>
      </c>
      <c r="E65" s="142" t="e">
        <f>Beregninger_afgrøder!S59</f>
        <v>#N/A</v>
      </c>
      <c r="F65" s="142" t="e">
        <f>Beregninger_afgrøder!V59</f>
        <v>#N/A</v>
      </c>
      <c r="G65" s="61">
        <f>Beregninger_afgrøder!AE59</f>
        <v>0</v>
      </c>
      <c r="H65" s="61" t="e">
        <f>Beregninger_afgrøder!AH59</f>
        <v>#N/A</v>
      </c>
      <c r="I65" s="61" t="e">
        <f>Beregninger_afgrøder!AK59</f>
        <v>#N/A</v>
      </c>
      <c r="J65" s="61">
        <f>Beregninger_afgrøder!AL59</f>
        <v>0</v>
      </c>
      <c r="K65" s="61">
        <f>Beregninger_afgrøder!AM59</f>
        <v>0</v>
      </c>
      <c r="L65" s="61">
        <f>Beregninger_afgrøder!AN59</f>
        <v>0</v>
      </c>
      <c r="M65" s="61">
        <f>Beregninger_afgrøder!AQ59</f>
        <v>0</v>
      </c>
      <c r="N65" s="61">
        <f>Beregninger_afgrøder!AA59</f>
        <v>0</v>
      </c>
      <c r="O65" s="142" t="e">
        <f>Beregninger_afgrøder!AC59+IFERROR(Beregninger_efterafgrøder_udlæg!N60,0)</f>
        <v>#N/A</v>
      </c>
      <c r="P65" s="147">
        <f>Forside!U70</f>
        <v>0</v>
      </c>
      <c r="Q65" s="147">
        <f>Forside!V70</f>
        <v>0</v>
      </c>
      <c r="R65" s="147">
        <f>Forside!W70</f>
        <v>0</v>
      </c>
      <c r="S65" s="148" t="e">
        <f>Forside!#REF!</f>
        <v>#REF!</v>
      </c>
      <c r="T65" s="148" t="e">
        <f>Forside!#REF!</f>
        <v>#REF!</v>
      </c>
      <c r="U65" s="148" t="e">
        <f>Forside!#REF!</f>
        <v>#REF!</v>
      </c>
      <c r="V65" s="142">
        <f>Forside!X70</f>
        <v>0</v>
      </c>
      <c r="W65" s="142" t="e">
        <f>Forside!#REF!</f>
        <v>#REF!</v>
      </c>
      <c r="X65" s="142" t="e">
        <f>Forside!#REF!</f>
        <v>#REF!</v>
      </c>
    </row>
    <row r="66" spans="1:24" x14ac:dyDescent="0.2">
      <c r="A66" s="63">
        <f>Forside!B71</f>
        <v>0</v>
      </c>
      <c r="B66" s="63">
        <f>Forside!E71</f>
        <v>0</v>
      </c>
      <c r="C66" s="63" t="e">
        <f>IF(Forside!#REF!&gt;0,Forside!#REF!,Forside!L71)</f>
        <v>#REF!</v>
      </c>
      <c r="D66" s="142" t="e">
        <f>Beregninger_afgrøder!P60</f>
        <v>#N/A</v>
      </c>
      <c r="E66" s="142" t="e">
        <f>Beregninger_afgrøder!S60</f>
        <v>#N/A</v>
      </c>
      <c r="F66" s="142" t="e">
        <f>Beregninger_afgrøder!V60</f>
        <v>#N/A</v>
      </c>
      <c r="G66" s="61">
        <f>Beregninger_afgrøder!AE60</f>
        <v>0</v>
      </c>
      <c r="H66" s="61" t="e">
        <f>Beregninger_afgrøder!AH60</f>
        <v>#N/A</v>
      </c>
      <c r="I66" s="61" t="e">
        <f>Beregninger_afgrøder!AK60</f>
        <v>#N/A</v>
      </c>
      <c r="J66" s="61">
        <f>Beregninger_afgrøder!AL60</f>
        <v>0</v>
      </c>
      <c r="K66" s="61">
        <f>Beregninger_afgrøder!AM60</f>
        <v>0</v>
      </c>
      <c r="L66" s="61">
        <f>Beregninger_afgrøder!AN60</f>
        <v>0</v>
      </c>
      <c r="M66" s="61">
        <f>Beregninger_afgrøder!AQ60</f>
        <v>0</v>
      </c>
      <c r="N66" s="61">
        <f>Beregninger_afgrøder!AA60</f>
        <v>0</v>
      </c>
      <c r="O66" s="142" t="e">
        <f>Beregninger_afgrøder!AC60+IFERROR(Beregninger_efterafgrøder_udlæg!N61,0)</f>
        <v>#N/A</v>
      </c>
      <c r="P66" s="147">
        <f>Forside!U71</f>
        <v>0</v>
      </c>
      <c r="Q66" s="147">
        <f>Forside!V71</f>
        <v>0</v>
      </c>
      <c r="R66" s="147">
        <f>Forside!W71</f>
        <v>0</v>
      </c>
      <c r="S66" s="148" t="e">
        <f>Forside!#REF!</f>
        <v>#REF!</v>
      </c>
      <c r="T66" s="148" t="e">
        <f>Forside!#REF!</f>
        <v>#REF!</v>
      </c>
      <c r="U66" s="148" t="e">
        <f>Forside!#REF!</f>
        <v>#REF!</v>
      </c>
      <c r="V66" s="142">
        <f>Forside!X71</f>
        <v>0</v>
      </c>
      <c r="W66" s="142" t="e">
        <f>Forside!#REF!</f>
        <v>#REF!</v>
      </c>
      <c r="X66" s="142" t="e">
        <f>Forside!#REF!</f>
        <v>#REF!</v>
      </c>
    </row>
    <row r="67" spans="1:24" x14ac:dyDescent="0.2">
      <c r="A67" s="63">
        <f>Forside!B72</f>
        <v>0</v>
      </c>
      <c r="B67" s="63">
        <f>Forside!E72</f>
        <v>0</v>
      </c>
      <c r="C67" s="63" t="e">
        <f>IF(Forside!#REF!&gt;0,Forside!#REF!,Forside!L72)</f>
        <v>#REF!</v>
      </c>
      <c r="D67" s="142" t="e">
        <f>Beregninger_afgrøder!P61</f>
        <v>#N/A</v>
      </c>
      <c r="E67" s="142" t="e">
        <f>Beregninger_afgrøder!S61</f>
        <v>#N/A</v>
      </c>
      <c r="F67" s="142" t="e">
        <f>Beregninger_afgrøder!V61</f>
        <v>#N/A</v>
      </c>
      <c r="G67" s="61">
        <f>Beregninger_afgrøder!AE61</f>
        <v>0</v>
      </c>
      <c r="H67" s="61" t="e">
        <f>Beregninger_afgrøder!AH61</f>
        <v>#N/A</v>
      </c>
      <c r="I67" s="61" t="e">
        <f>Beregninger_afgrøder!AK61</f>
        <v>#N/A</v>
      </c>
      <c r="J67" s="61">
        <f>Beregninger_afgrøder!AL61</f>
        <v>0</v>
      </c>
      <c r="K67" s="61">
        <f>Beregninger_afgrøder!AM61</f>
        <v>0</v>
      </c>
      <c r="L67" s="61">
        <f>Beregninger_afgrøder!AN61</f>
        <v>0</v>
      </c>
      <c r="M67" s="61">
        <f>Beregninger_afgrøder!AQ61</f>
        <v>0</v>
      </c>
      <c r="N67" s="61">
        <f>Beregninger_afgrøder!AA61</f>
        <v>0</v>
      </c>
      <c r="O67" s="142" t="e">
        <f>Beregninger_afgrøder!AC61+IFERROR(Beregninger_efterafgrøder_udlæg!N62,0)</f>
        <v>#N/A</v>
      </c>
      <c r="P67" s="147">
        <f>Forside!U72</f>
        <v>0</v>
      </c>
      <c r="Q67" s="147">
        <f>Forside!V72</f>
        <v>0</v>
      </c>
      <c r="R67" s="147">
        <f>Forside!W72</f>
        <v>0</v>
      </c>
      <c r="S67" s="148" t="e">
        <f>Forside!#REF!</f>
        <v>#REF!</v>
      </c>
      <c r="T67" s="148" t="e">
        <f>Forside!#REF!</f>
        <v>#REF!</v>
      </c>
      <c r="U67" s="148" t="e">
        <f>Forside!#REF!</f>
        <v>#REF!</v>
      </c>
      <c r="V67" s="142">
        <f>Forside!X72</f>
        <v>0</v>
      </c>
      <c r="W67" s="142" t="e">
        <f>Forside!#REF!</f>
        <v>#REF!</v>
      </c>
      <c r="X67" s="142" t="e">
        <f>Forside!#REF!</f>
        <v>#REF!</v>
      </c>
    </row>
    <row r="68" spans="1:24" x14ac:dyDescent="0.2">
      <c r="A68" s="63">
        <f>Forside!B73</f>
        <v>0</v>
      </c>
      <c r="B68" s="63">
        <f>Forside!E73</f>
        <v>0</v>
      </c>
      <c r="C68" s="63" t="e">
        <f>IF(Forside!#REF!&gt;0,Forside!#REF!,Forside!L73)</f>
        <v>#REF!</v>
      </c>
      <c r="D68" s="142" t="e">
        <f>Beregninger_afgrøder!P62</f>
        <v>#N/A</v>
      </c>
      <c r="E68" s="142" t="e">
        <f>Beregninger_afgrøder!S62</f>
        <v>#N/A</v>
      </c>
      <c r="F68" s="142" t="e">
        <f>Beregninger_afgrøder!V62</f>
        <v>#N/A</v>
      </c>
      <c r="G68" s="61">
        <f>Beregninger_afgrøder!AE62</f>
        <v>0</v>
      </c>
      <c r="H68" s="61" t="e">
        <f>Beregninger_afgrøder!AH62</f>
        <v>#N/A</v>
      </c>
      <c r="I68" s="61" t="e">
        <f>Beregninger_afgrøder!AK62</f>
        <v>#N/A</v>
      </c>
      <c r="J68" s="61">
        <f>Beregninger_afgrøder!AL62</f>
        <v>0</v>
      </c>
      <c r="K68" s="61">
        <f>Beregninger_afgrøder!AM62</f>
        <v>0</v>
      </c>
      <c r="L68" s="61">
        <f>Beregninger_afgrøder!AN62</f>
        <v>0</v>
      </c>
      <c r="M68" s="61">
        <f>Beregninger_afgrøder!AQ62</f>
        <v>0</v>
      </c>
      <c r="N68" s="61">
        <f>Beregninger_afgrøder!AA62</f>
        <v>0</v>
      </c>
      <c r="O68" s="142" t="e">
        <f>Beregninger_afgrøder!AC62+IFERROR(Beregninger_efterafgrøder_udlæg!N63,0)</f>
        <v>#N/A</v>
      </c>
      <c r="P68" s="147">
        <f>Forside!U73</f>
        <v>0</v>
      </c>
      <c r="Q68" s="147">
        <f>Forside!V73</f>
        <v>0</v>
      </c>
      <c r="R68" s="147">
        <f>Forside!W73</f>
        <v>0</v>
      </c>
      <c r="S68" s="148" t="e">
        <f>Forside!#REF!</f>
        <v>#REF!</v>
      </c>
      <c r="T68" s="148" t="e">
        <f>Forside!#REF!</f>
        <v>#REF!</v>
      </c>
      <c r="U68" s="148" t="e">
        <f>Forside!#REF!</f>
        <v>#REF!</v>
      </c>
      <c r="V68" s="142">
        <f>Forside!X73</f>
        <v>0</v>
      </c>
      <c r="W68" s="142" t="e">
        <f>Forside!#REF!</f>
        <v>#REF!</v>
      </c>
      <c r="X68" s="142" t="e">
        <f>Forside!#REF!</f>
        <v>#REF!</v>
      </c>
    </row>
    <row r="69" spans="1:24" x14ac:dyDescent="0.2">
      <c r="A69" s="63">
        <f>Forside!B74</f>
        <v>0</v>
      </c>
      <c r="B69" s="63">
        <f>Forside!E74</f>
        <v>0</v>
      </c>
      <c r="C69" s="63" t="e">
        <f>IF(Forside!#REF!&gt;0,Forside!#REF!,Forside!L74)</f>
        <v>#REF!</v>
      </c>
      <c r="D69" s="142" t="e">
        <f>Beregninger_afgrøder!P63</f>
        <v>#N/A</v>
      </c>
      <c r="E69" s="142" t="e">
        <f>Beregninger_afgrøder!S63</f>
        <v>#N/A</v>
      </c>
      <c r="F69" s="142" t="e">
        <f>Beregninger_afgrøder!V63</f>
        <v>#N/A</v>
      </c>
      <c r="G69" s="61">
        <f>Beregninger_afgrøder!AE63</f>
        <v>0</v>
      </c>
      <c r="H69" s="61" t="e">
        <f>Beregninger_afgrøder!AH63</f>
        <v>#N/A</v>
      </c>
      <c r="I69" s="61" t="e">
        <f>Beregninger_afgrøder!AK63</f>
        <v>#N/A</v>
      </c>
      <c r="J69" s="61">
        <f>Beregninger_afgrøder!AL63</f>
        <v>0</v>
      </c>
      <c r="K69" s="61">
        <f>Beregninger_afgrøder!AM63</f>
        <v>0</v>
      </c>
      <c r="L69" s="61">
        <f>Beregninger_afgrøder!AN63</f>
        <v>0</v>
      </c>
      <c r="M69" s="61">
        <f>Beregninger_afgrøder!AQ63</f>
        <v>0</v>
      </c>
      <c r="N69" s="61">
        <f>Beregninger_afgrøder!AA63</f>
        <v>0</v>
      </c>
      <c r="O69" s="142" t="e">
        <f>Beregninger_afgrøder!AC63+IFERROR(Beregninger_efterafgrøder_udlæg!N64,0)</f>
        <v>#N/A</v>
      </c>
      <c r="P69" s="147">
        <f>Forside!U74</f>
        <v>0</v>
      </c>
      <c r="Q69" s="147">
        <f>Forside!V74</f>
        <v>0</v>
      </c>
      <c r="R69" s="147">
        <f>Forside!W74</f>
        <v>0</v>
      </c>
      <c r="S69" s="148" t="e">
        <f>Forside!#REF!</f>
        <v>#REF!</v>
      </c>
      <c r="T69" s="148" t="e">
        <f>Forside!#REF!</f>
        <v>#REF!</v>
      </c>
      <c r="U69" s="148" t="e">
        <f>Forside!#REF!</f>
        <v>#REF!</v>
      </c>
      <c r="V69" s="142">
        <f>Forside!X74</f>
        <v>0</v>
      </c>
      <c r="W69" s="142" t="e">
        <f>Forside!#REF!</f>
        <v>#REF!</v>
      </c>
      <c r="X69" s="142" t="e">
        <f>Forside!#REF!</f>
        <v>#REF!</v>
      </c>
    </row>
    <row r="70" spans="1:24" x14ac:dyDescent="0.2">
      <c r="A70" s="63">
        <f>Forside!B75</f>
        <v>0</v>
      </c>
      <c r="B70" s="63">
        <f>Forside!E75</f>
        <v>0</v>
      </c>
      <c r="C70" s="63" t="e">
        <f>IF(Forside!#REF!&gt;0,Forside!#REF!,Forside!L75)</f>
        <v>#REF!</v>
      </c>
      <c r="D70" s="142" t="e">
        <f>Beregninger_afgrøder!P64</f>
        <v>#N/A</v>
      </c>
      <c r="E70" s="142" t="e">
        <f>Beregninger_afgrøder!S64</f>
        <v>#N/A</v>
      </c>
      <c r="F70" s="142" t="e">
        <f>Beregninger_afgrøder!V64</f>
        <v>#N/A</v>
      </c>
      <c r="G70" s="61">
        <f>Beregninger_afgrøder!AE64</f>
        <v>0</v>
      </c>
      <c r="H70" s="61" t="e">
        <f>Beregninger_afgrøder!AH64</f>
        <v>#N/A</v>
      </c>
      <c r="I70" s="61" t="e">
        <f>Beregninger_afgrøder!AK64</f>
        <v>#N/A</v>
      </c>
      <c r="J70" s="61">
        <f>Beregninger_afgrøder!AL64</f>
        <v>0</v>
      </c>
      <c r="K70" s="61">
        <f>Beregninger_afgrøder!AM64</f>
        <v>0</v>
      </c>
      <c r="L70" s="61">
        <f>Beregninger_afgrøder!AN64</f>
        <v>0</v>
      </c>
      <c r="M70" s="61">
        <f>Beregninger_afgrøder!AQ64</f>
        <v>0</v>
      </c>
      <c r="N70" s="61">
        <f>Beregninger_afgrøder!AA64</f>
        <v>0</v>
      </c>
      <c r="O70" s="142" t="e">
        <f>Beregninger_afgrøder!AC64+IFERROR(Beregninger_efterafgrøder_udlæg!N65,0)</f>
        <v>#N/A</v>
      </c>
      <c r="P70" s="147">
        <f>Forside!U75</f>
        <v>0</v>
      </c>
      <c r="Q70" s="147">
        <f>Forside!V75</f>
        <v>0</v>
      </c>
      <c r="R70" s="147">
        <f>Forside!W75</f>
        <v>0</v>
      </c>
      <c r="S70" s="148" t="e">
        <f>Forside!#REF!</f>
        <v>#REF!</v>
      </c>
      <c r="T70" s="148" t="e">
        <f>Forside!#REF!</f>
        <v>#REF!</v>
      </c>
      <c r="U70" s="148" t="e">
        <f>Forside!#REF!</f>
        <v>#REF!</v>
      </c>
      <c r="V70" s="142">
        <f>Forside!X75</f>
        <v>0</v>
      </c>
      <c r="W70" s="142" t="e">
        <f>Forside!#REF!</f>
        <v>#REF!</v>
      </c>
      <c r="X70" s="142" t="e">
        <f>Forside!#REF!</f>
        <v>#REF!</v>
      </c>
    </row>
    <row r="71" spans="1:24" x14ac:dyDescent="0.2">
      <c r="A71" s="63">
        <f>Forside!B76</f>
        <v>0</v>
      </c>
      <c r="B71" s="63">
        <f>Forside!E76</f>
        <v>0</v>
      </c>
      <c r="C71" s="63" t="e">
        <f>IF(Forside!#REF!&gt;0,Forside!#REF!,Forside!L76)</f>
        <v>#REF!</v>
      </c>
      <c r="D71" s="142" t="e">
        <f>Beregninger_afgrøder!P65</f>
        <v>#N/A</v>
      </c>
      <c r="E71" s="142" t="e">
        <f>Beregninger_afgrøder!S65</f>
        <v>#N/A</v>
      </c>
      <c r="F71" s="142" t="e">
        <f>Beregninger_afgrøder!V65</f>
        <v>#N/A</v>
      </c>
      <c r="G71" s="61">
        <f>Beregninger_afgrøder!AE65</f>
        <v>0</v>
      </c>
      <c r="H71" s="61" t="e">
        <f>Beregninger_afgrøder!AH65</f>
        <v>#N/A</v>
      </c>
      <c r="I71" s="61" t="e">
        <f>Beregninger_afgrøder!AK65</f>
        <v>#N/A</v>
      </c>
      <c r="J71" s="61">
        <f>Beregninger_afgrøder!AL65</f>
        <v>0</v>
      </c>
      <c r="K71" s="61">
        <f>Beregninger_afgrøder!AM65</f>
        <v>0</v>
      </c>
      <c r="L71" s="61">
        <f>Beregninger_afgrøder!AN65</f>
        <v>0</v>
      </c>
      <c r="M71" s="61">
        <f>Beregninger_afgrøder!AQ65</f>
        <v>0</v>
      </c>
      <c r="N71" s="61">
        <f>Beregninger_afgrøder!AA65</f>
        <v>0</v>
      </c>
      <c r="O71" s="142" t="e">
        <f>Beregninger_afgrøder!AC65+IFERROR(Beregninger_efterafgrøder_udlæg!N66,0)</f>
        <v>#N/A</v>
      </c>
      <c r="P71" s="147">
        <f>Forside!U76</f>
        <v>0</v>
      </c>
      <c r="Q71" s="147">
        <f>Forside!V76</f>
        <v>0</v>
      </c>
      <c r="R71" s="147">
        <f>Forside!W76</f>
        <v>0</v>
      </c>
      <c r="S71" s="148" t="e">
        <f>Forside!#REF!</f>
        <v>#REF!</v>
      </c>
      <c r="T71" s="148" t="e">
        <f>Forside!#REF!</f>
        <v>#REF!</v>
      </c>
      <c r="U71" s="148" t="e">
        <f>Forside!#REF!</f>
        <v>#REF!</v>
      </c>
      <c r="V71" s="142">
        <f>Forside!X76</f>
        <v>0</v>
      </c>
      <c r="W71" s="142" t="e">
        <f>Forside!#REF!</f>
        <v>#REF!</v>
      </c>
      <c r="X71" s="142" t="e">
        <f>Forside!#REF!</f>
        <v>#REF!</v>
      </c>
    </row>
    <row r="72" spans="1:24" x14ac:dyDescent="0.2">
      <c r="A72" s="63">
        <f>Forside!B77</f>
        <v>0</v>
      </c>
      <c r="B72" s="63">
        <f>Forside!E77</f>
        <v>0</v>
      </c>
      <c r="C72" s="63" t="e">
        <f>IF(Forside!#REF!&gt;0,Forside!#REF!,Forside!L77)</f>
        <v>#REF!</v>
      </c>
      <c r="D72" s="142" t="e">
        <f>Beregninger_afgrøder!P66</f>
        <v>#N/A</v>
      </c>
      <c r="E72" s="142" t="e">
        <f>Beregninger_afgrøder!S66</f>
        <v>#N/A</v>
      </c>
      <c r="F72" s="142" t="e">
        <f>Beregninger_afgrøder!V66</f>
        <v>#N/A</v>
      </c>
      <c r="G72" s="61">
        <f>Beregninger_afgrøder!AE66</f>
        <v>0</v>
      </c>
      <c r="H72" s="61" t="e">
        <f>Beregninger_afgrøder!AH66</f>
        <v>#N/A</v>
      </c>
      <c r="I72" s="61" t="e">
        <f>Beregninger_afgrøder!AK66</f>
        <v>#N/A</v>
      </c>
      <c r="J72" s="61">
        <f>Beregninger_afgrøder!AL66</f>
        <v>0</v>
      </c>
      <c r="K72" s="61">
        <f>Beregninger_afgrøder!AM66</f>
        <v>0</v>
      </c>
      <c r="L72" s="61">
        <f>Beregninger_afgrøder!AN66</f>
        <v>0</v>
      </c>
      <c r="M72" s="61">
        <f>Beregninger_afgrøder!AQ66</f>
        <v>0</v>
      </c>
      <c r="N72" s="61">
        <f>Beregninger_afgrøder!AA66</f>
        <v>0</v>
      </c>
      <c r="O72" s="142" t="e">
        <f>Beregninger_afgrøder!AC66+IFERROR(Beregninger_efterafgrøder_udlæg!N67,0)</f>
        <v>#N/A</v>
      </c>
      <c r="P72" s="147">
        <f>Forside!U77</f>
        <v>0</v>
      </c>
      <c r="Q72" s="147">
        <f>Forside!V77</f>
        <v>0</v>
      </c>
      <c r="R72" s="147">
        <f>Forside!W77</f>
        <v>0</v>
      </c>
      <c r="S72" s="148" t="e">
        <f>Forside!#REF!</f>
        <v>#REF!</v>
      </c>
      <c r="T72" s="148" t="e">
        <f>Forside!#REF!</f>
        <v>#REF!</v>
      </c>
      <c r="U72" s="148" t="e">
        <f>Forside!#REF!</f>
        <v>#REF!</v>
      </c>
      <c r="V72" s="142">
        <f>Forside!X77</f>
        <v>0</v>
      </c>
      <c r="W72" s="142" t="e">
        <f>Forside!#REF!</f>
        <v>#REF!</v>
      </c>
      <c r="X72" s="142" t="e">
        <f>Forside!#REF!</f>
        <v>#REF!</v>
      </c>
    </row>
    <row r="73" spans="1:24" x14ac:dyDescent="0.2">
      <c r="A73" s="63" t="e">
        <f>Forside!#REF!</f>
        <v>#REF!</v>
      </c>
      <c r="B73" s="63" t="e">
        <f>Forside!#REF!</f>
        <v>#REF!</v>
      </c>
      <c r="C73" s="63" t="e">
        <f>IF(Forside!#REF!&gt;0,Forside!#REF!,Forside!#REF!)</f>
        <v>#REF!</v>
      </c>
      <c r="D73" s="142" t="e">
        <f>Beregninger_afgrøder!P67</f>
        <v>#N/A</v>
      </c>
      <c r="E73" s="142" t="e">
        <f>Beregninger_afgrøder!S67</f>
        <v>#N/A</v>
      </c>
      <c r="F73" s="142" t="e">
        <f>Beregninger_afgrøder!V67</f>
        <v>#N/A</v>
      </c>
      <c r="G73" s="61">
        <f>Beregninger_afgrøder!AE67</f>
        <v>0</v>
      </c>
      <c r="H73" s="61" t="e">
        <f>Beregninger_afgrøder!AH67</f>
        <v>#N/A</v>
      </c>
      <c r="I73" s="61" t="e">
        <f>Beregninger_afgrøder!AK67</f>
        <v>#N/A</v>
      </c>
      <c r="J73" s="61">
        <f>Beregninger_afgrøder!AL67</f>
        <v>0</v>
      </c>
      <c r="K73" s="61">
        <f>Beregninger_afgrøder!AM67</f>
        <v>0</v>
      </c>
      <c r="L73" s="61">
        <f>Beregninger_afgrøder!AN67</f>
        <v>0</v>
      </c>
      <c r="M73" s="61">
        <f>Beregninger_afgrøder!AQ67</f>
        <v>0</v>
      </c>
      <c r="N73" s="61">
        <f>Beregninger_afgrøder!AA67</f>
        <v>0</v>
      </c>
      <c r="O73" s="142" t="e">
        <f>Beregninger_afgrøder!AC67+IFERROR(Beregninger_efterafgrøder_udlæg!N68,0)</f>
        <v>#N/A</v>
      </c>
      <c r="P73" s="147" t="e">
        <f>Forside!#REF!</f>
        <v>#REF!</v>
      </c>
      <c r="Q73" s="147" t="e">
        <f>Forside!#REF!</f>
        <v>#REF!</v>
      </c>
      <c r="R73" s="147" t="e">
        <f>Forside!#REF!</f>
        <v>#REF!</v>
      </c>
      <c r="S73" s="148" t="e">
        <f>Forside!#REF!</f>
        <v>#REF!</v>
      </c>
      <c r="T73" s="148" t="e">
        <f>Forside!#REF!</f>
        <v>#REF!</v>
      </c>
      <c r="U73" s="148" t="e">
        <f>Forside!#REF!</f>
        <v>#REF!</v>
      </c>
      <c r="V73" s="142" t="e">
        <f>Forside!#REF!</f>
        <v>#REF!</v>
      </c>
      <c r="W73" s="142" t="e">
        <f>Forside!#REF!</f>
        <v>#REF!</v>
      </c>
      <c r="X73" s="142" t="e">
        <f>Forside!#REF!</f>
        <v>#REF!</v>
      </c>
    </row>
    <row r="74" spans="1:24" x14ac:dyDescent="0.2">
      <c r="A74" s="63">
        <f>Forside!B78</f>
        <v>0</v>
      </c>
      <c r="B74" s="63">
        <f>Forside!E78</f>
        <v>0</v>
      </c>
      <c r="C74" s="63" t="e">
        <f>IF(Forside!#REF!&gt;0,Forside!#REF!,Forside!L78)</f>
        <v>#REF!</v>
      </c>
      <c r="D74" s="142" t="e">
        <f>Beregninger_afgrøder!P68</f>
        <v>#N/A</v>
      </c>
      <c r="E74" s="142" t="e">
        <f>Beregninger_afgrøder!S68</f>
        <v>#N/A</v>
      </c>
      <c r="F74" s="142" t="e">
        <f>Beregninger_afgrøder!V68</f>
        <v>#N/A</v>
      </c>
      <c r="G74" s="61">
        <f>Beregninger_afgrøder!AE68</f>
        <v>0</v>
      </c>
      <c r="H74" s="61" t="e">
        <f>Beregninger_afgrøder!AH68</f>
        <v>#N/A</v>
      </c>
      <c r="I74" s="61" t="e">
        <f>Beregninger_afgrøder!AK68</f>
        <v>#N/A</v>
      </c>
      <c r="J74" s="61">
        <f>Beregninger_afgrøder!AL68</f>
        <v>0</v>
      </c>
      <c r="K74" s="61">
        <f>Beregninger_afgrøder!AM68</f>
        <v>0</v>
      </c>
      <c r="L74" s="61">
        <f>Beregninger_afgrøder!AN68</f>
        <v>0</v>
      </c>
      <c r="M74" s="61">
        <f>Beregninger_afgrøder!AQ68</f>
        <v>0</v>
      </c>
      <c r="N74" s="61">
        <f>Beregninger_afgrøder!AA68</f>
        <v>0</v>
      </c>
      <c r="O74" s="142" t="e">
        <f>Beregninger_afgrøder!AC68+IFERROR(Beregninger_efterafgrøder_udlæg!N69,0)</f>
        <v>#N/A</v>
      </c>
      <c r="P74" s="147">
        <f>Forside!U78</f>
        <v>0</v>
      </c>
      <c r="Q74" s="147">
        <f>Forside!V78</f>
        <v>0</v>
      </c>
      <c r="R74" s="147">
        <f>Forside!W78</f>
        <v>0</v>
      </c>
      <c r="S74" s="148" t="e">
        <f>Forside!#REF!</f>
        <v>#REF!</v>
      </c>
      <c r="T74" s="148" t="e">
        <f>Forside!#REF!</f>
        <v>#REF!</v>
      </c>
      <c r="U74" s="148" t="e">
        <f>Forside!#REF!</f>
        <v>#REF!</v>
      </c>
      <c r="V74" s="142">
        <f>Forside!X78</f>
        <v>0</v>
      </c>
      <c r="W74" s="142" t="e">
        <f>Forside!#REF!</f>
        <v>#REF!</v>
      </c>
      <c r="X74" s="142" t="e">
        <f>Forside!#REF!</f>
        <v>#REF!</v>
      </c>
    </row>
    <row r="75" spans="1:24" x14ac:dyDescent="0.2">
      <c r="A75" s="63">
        <f>Forside!B79</f>
        <v>0</v>
      </c>
      <c r="B75" s="63">
        <f>Forside!E79</f>
        <v>0</v>
      </c>
      <c r="C75" s="63" t="e">
        <f>IF(Forside!#REF!&gt;0,Forside!#REF!,Forside!L79)</f>
        <v>#REF!</v>
      </c>
      <c r="D75" s="142" t="e">
        <f>Beregninger_afgrøder!P69</f>
        <v>#N/A</v>
      </c>
      <c r="E75" s="142" t="e">
        <f>Beregninger_afgrøder!S69</f>
        <v>#N/A</v>
      </c>
      <c r="F75" s="142" t="e">
        <f>Beregninger_afgrøder!V69</f>
        <v>#N/A</v>
      </c>
      <c r="G75" s="61">
        <f>Beregninger_afgrøder!AE69</f>
        <v>0</v>
      </c>
      <c r="H75" s="61" t="e">
        <f>Beregninger_afgrøder!AH69</f>
        <v>#N/A</v>
      </c>
      <c r="I75" s="61" t="e">
        <f>Beregninger_afgrøder!AK69</f>
        <v>#N/A</v>
      </c>
      <c r="J75" s="61">
        <f>Beregninger_afgrøder!AL69</f>
        <v>0</v>
      </c>
      <c r="K75" s="61">
        <f>Beregninger_afgrøder!AM69</f>
        <v>0</v>
      </c>
      <c r="L75" s="61">
        <f>Beregninger_afgrøder!AN69</f>
        <v>0</v>
      </c>
      <c r="M75" s="61">
        <f>Beregninger_afgrøder!AQ69</f>
        <v>0</v>
      </c>
      <c r="N75" s="61">
        <f>Beregninger_afgrøder!AA69</f>
        <v>0</v>
      </c>
      <c r="O75" s="142" t="e">
        <f>Beregninger_afgrøder!AC69+IFERROR(Beregninger_efterafgrøder_udlæg!N70,0)</f>
        <v>#N/A</v>
      </c>
      <c r="P75" s="147">
        <f>Forside!U79</f>
        <v>0</v>
      </c>
      <c r="Q75" s="147">
        <f>Forside!V79</f>
        <v>0</v>
      </c>
      <c r="R75" s="147">
        <f>Forside!W79</f>
        <v>0</v>
      </c>
      <c r="S75" s="148" t="e">
        <f>Forside!#REF!</f>
        <v>#REF!</v>
      </c>
      <c r="T75" s="148" t="e">
        <f>Forside!#REF!</f>
        <v>#REF!</v>
      </c>
      <c r="U75" s="148" t="e">
        <f>Forside!#REF!</f>
        <v>#REF!</v>
      </c>
      <c r="V75" s="142">
        <f>Forside!X79</f>
        <v>0</v>
      </c>
      <c r="W75" s="142" t="e">
        <f>Forside!#REF!</f>
        <v>#REF!</v>
      </c>
      <c r="X75" s="142" t="e">
        <f>Forside!#REF!</f>
        <v>#REF!</v>
      </c>
    </row>
    <row r="76" spans="1:24" x14ac:dyDescent="0.2">
      <c r="A76" s="63">
        <f>Forside!B80</f>
        <v>0</v>
      </c>
      <c r="B76" s="63">
        <f>Forside!E80</f>
        <v>0</v>
      </c>
      <c r="C76" s="63" t="e">
        <f>IF(Forside!#REF!&gt;0,Forside!#REF!,Forside!L80)</f>
        <v>#REF!</v>
      </c>
      <c r="D76" s="142" t="e">
        <f>Beregninger_afgrøder!P70</f>
        <v>#N/A</v>
      </c>
      <c r="E76" s="142" t="e">
        <f>Beregninger_afgrøder!S70</f>
        <v>#N/A</v>
      </c>
      <c r="F76" s="142" t="e">
        <f>Beregninger_afgrøder!V70</f>
        <v>#N/A</v>
      </c>
      <c r="G76" s="61">
        <f>Beregninger_afgrøder!AE70</f>
        <v>0</v>
      </c>
      <c r="H76" s="61" t="e">
        <f>Beregninger_afgrøder!AH70</f>
        <v>#N/A</v>
      </c>
      <c r="I76" s="61" t="e">
        <f>Beregninger_afgrøder!AK70</f>
        <v>#N/A</v>
      </c>
      <c r="J76" s="61">
        <f>Beregninger_afgrøder!AL70</f>
        <v>0</v>
      </c>
      <c r="K76" s="61">
        <f>Beregninger_afgrøder!AM70</f>
        <v>0</v>
      </c>
      <c r="L76" s="61">
        <f>Beregninger_afgrøder!AN70</f>
        <v>0</v>
      </c>
      <c r="M76" s="61">
        <f>Beregninger_afgrøder!AQ70</f>
        <v>0</v>
      </c>
      <c r="N76" s="61">
        <f>Beregninger_afgrøder!AA70</f>
        <v>0</v>
      </c>
      <c r="O76" s="142" t="e">
        <f>Beregninger_afgrøder!AC70+IFERROR(Beregninger_efterafgrøder_udlæg!N71,0)</f>
        <v>#N/A</v>
      </c>
      <c r="P76" s="147">
        <f>Forside!U80</f>
        <v>0</v>
      </c>
      <c r="Q76" s="147">
        <f>Forside!V80</f>
        <v>0</v>
      </c>
      <c r="R76" s="147">
        <f>Forside!W80</f>
        <v>0</v>
      </c>
      <c r="S76" s="148" t="e">
        <f>Forside!#REF!</f>
        <v>#REF!</v>
      </c>
      <c r="T76" s="148" t="e">
        <f>Forside!#REF!</f>
        <v>#REF!</v>
      </c>
      <c r="U76" s="148" t="e">
        <f>Forside!#REF!</f>
        <v>#REF!</v>
      </c>
      <c r="V76" s="142">
        <f>Forside!X80</f>
        <v>0</v>
      </c>
      <c r="W76" s="142" t="e">
        <f>Forside!#REF!</f>
        <v>#REF!</v>
      </c>
      <c r="X76" s="142" t="e">
        <f>Forside!#REF!</f>
        <v>#REF!</v>
      </c>
    </row>
    <row r="77" spans="1:24" x14ac:dyDescent="0.2">
      <c r="A77" s="63">
        <f>Forside!B81</f>
        <v>0</v>
      </c>
      <c r="B77" s="63">
        <f>Forside!E81</f>
        <v>0</v>
      </c>
      <c r="C77" s="63" t="e">
        <f>IF(Forside!#REF!&gt;0,Forside!#REF!,Forside!L81)</f>
        <v>#REF!</v>
      </c>
      <c r="D77" s="142" t="e">
        <f>Beregninger_afgrøder!P71</f>
        <v>#N/A</v>
      </c>
      <c r="E77" s="142" t="e">
        <f>Beregninger_afgrøder!S71</f>
        <v>#N/A</v>
      </c>
      <c r="F77" s="142" t="e">
        <f>Beregninger_afgrøder!V71</f>
        <v>#N/A</v>
      </c>
      <c r="G77" s="61">
        <f>Beregninger_afgrøder!AE71</f>
        <v>0</v>
      </c>
      <c r="H77" s="61" t="e">
        <f>Beregninger_afgrøder!AH71</f>
        <v>#N/A</v>
      </c>
      <c r="I77" s="61" t="e">
        <f>Beregninger_afgrøder!AK71</f>
        <v>#N/A</v>
      </c>
      <c r="J77" s="61">
        <f>Beregninger_afgrøder!AL71</f>
        <v>0</v>
      </c>
      <c r="K77" s="61">
        <f>Beregninger_afgrøder!AM71</f>
        <v>0</v>
      </c>
      <c r="L77" s="61">
        <f>Beregninger_afgrøder!AN71</f>
        <v>0</v>
      </c>
      <c r="M77" s="61">
        <f>Beregninger_afgrøder!AQ71</f>
        <v>0</v>
      </c>
      <c r="N77" s="61">
        <f>Beregninger_afgrøder!AA71</f>
        <v>0</v>
      </c>
      <c r="O77" s="142" t="e">
        <f>Beregninger_afgrøder!AC71+IFERROR(Beregninger_efterafgrøder_udlæg!N72,0)</f>
        <v>#N/A</v>
      </c>
      <c r="P77" s="147">
        <f>Forside!U81</f>
        <v>0</v>
      </c>
      <c r="Q77" s="147">
        <f>Forside!V81</f>
        <v>0</v>
      </c>
      <c r="R77" s="147">
        <f>Forside!W81</f>
        <v>0</v>
      </c>
      <c r="S77" s="148" t="e">
        <f>Forside!#REF!</f>
        <v>#REF!</v>
      </c>
      <c r="T77" s="148" t="e">
        <f>Forside!#REF!</f>
        <v>#REF!</v>
      </c>
      <c r="U77" s="148" t="e">
        <f>Forside!#REF!</f>
        <v>#REF!</v>
      </c>
      <c r="V77" s="142">
        <f>Forside!X81</f>
        <v>0</v>
      </c>
      <c r="W77" s="142" t="e">
        <f>Forside!#REF!</f>
        <v>#REF!</v>
      </c>
      <c r="X77" s="142" t="e">
        <f>Forside!#REF!</f>
        <v>#REF!</v>
      </c>
    </row>
    <row r="78" spans="1:24" x14ac:dyDescent="0.2">
      <c r="A78" s="63">
        <f>Forside!B82</f>
        <v>0</v>
      </c>
      <c r="B78" s="63">
        <f>Forside!E82</f>
        <v>0</v>
      </c>
      <c r="C78" s="63" t="e">
        <f>IF(Forside!#REF!&gt;0,Forside!#REF!,Forside!L82)</f>
        <v>#REF!</v>
      </c>
      <c r="D78" s="142" t="e">
        <f>Beregninger_afgrøder!P72</f>
        <v>#N/A</v>
      </c>
      <c r="E78" s="142" t="e">
        <f>Beregninger_afgrøder!S72</f>
        <v>#N/A</v>
      </c>
      <c r="F78" s="142" t="e">
        <f>Beregninger_afgrøder!V72</f>
        <v>#N/A</v>
      </c>
      <c r="G78" s="61">
        <f>Beregninger_afgrøder!AE72</f>
        <v>0</v>
      </c>
      <c r="H78" s="61" t="e">
        <f>Beregninger_afgrøder!AH72</f>
        <v>#N/A</v>
      </c>
      <c r="I78" s="61" t="e">
        <f>Beregninger_afgrøder!AK72</f>
        <v>#N/A</v>
      </c>
      <c r="J78" s="61">
        <f>Beregninger_afgrøder!AL72</f>
        <v>0</v>
      </c>
      <c r="K78" s="61">
        <f>Beregninger_afgrøder!AM72</f>
        <v>0</v>
      </c>
      <c r="L78" s="61">
        <f>Beregninger_afgrøder!AN72</f>
        <v>0</v>
      </c>
      <c r="M78" s="61">
        <f>Beregninger_afgrøder!AQ72</f>
        <v>0</v>
      </c>
      <c r="N78" s="61">
        <f>Beregninger_afgrøder!AA72</f>
        <v>0</v>
      </c>
      <c r="O78" s="142" t="e">
        <f>Beregninger_afgrøder!AC72+IFERROR(Beregninger_efterafgrøder_udlæg!N73,0)</f>
        <v>#N/A</v>
      </c>
      <c r="P78" s="147">
        <f>Forside!U82</f>
        <v>0</v>
      </c>
      <c r="Q78" s="147">
        <f>Forside!V82</f>
        <v>0</v>
      </c>
      <c r="R78" s="147">
        <f>Forside!W82</f>
        <v>0</v>
      </c>
      <c r="S78" s="148" t="e">
        <f>Forside!#REF!</f>
        <v>#REF!</v>
      </c>
      <c r="T78" s="148" t="e">
        <f>Forside!#REF!</f>
        <v>#REF!</v>
      </c>
      <c r="U78" s="148" t="e">
        <f>Forside!#REF!</f>
        <v>#REF!</v>
      </c>
      <c r="V78" s="142">
        <f>Forside!X82</f>
        <v>0</v>
      </c>
      <c r="W78" s="142" t="e">
        <f>Forside!#REF!</f>
        <v>#REF!</v>
      </c>
      <c r="X78" s="142" t="e">
        <f>Forside!#REF!</f>
        <v>#REF!</v>
      </c>
    </row>
    <row r="79" spans="1:24" x14ac:dyDescent="0.2">
      <c r="A79" s="63">
        <f>Forside!B83</f>
        <v>0</v>
      </c>
      <c r="B79" s="63">
        <f>Forside!E83</f>
        <v>0</v>
      </c>
      <c r="C79" s="63" t="e">
        <f>IF(Forside!#REF!&gt;0,Forside!#REF!,Forside!L83)</f>
        <v>#REF!</v>
      </c>
      <c r="D79" s="142" t="e">
        <f>Beregninger_afgrøder!P73</f>
        <v>#N/A</v>
      </c>
      <c r="E79" s="142" t="e">
        <f>Beregninger_afgrøder!S73</f>
        <v>#N/A</v>
      </c>
      <c r="F79" s="142" t="e">
        <f>Beregninger_afgrøder!V73</f>
        <v>#N/A</v>
      </c>
      <c r="G79" s="61">
        <f>Beregninger_afgrøder!AE73</f>
        <v>0</v>
      </c>
      <c r="H79" s="61" t="e">
        <f>Beregninger_afgrøder!AH73</f>
        <v>#N/A</v>
      </c>
      <c r="I79" s="61" t="e">
        <f>Beregninger_afgrøder!AK73</f>
        <v>#N/A</v>
      </c>
      <c r="J79" s="61">
        <f>Beregninger_afgrøder!AL73</f>
        <v>0</v>
      </c>
      <c r="K79" s="61">
        <f>Beregninger_afgrøder!AM73</f>
        <v>0</v>
      </c>
      <c r="L79" s="61">
        <f>Beregninger_afgrøder!AN73</f>
        <v>0</v>
      </c>
      <c r="M79" s="61">
        <f>Beregninger_afgrøder!AQ73</f>
        <v>0</v>
      </c>
      <c r="N79" s="61">
        <f>Beregninger_afgrøder!AA73</f>
        <v>0</v>
      </c>
      <c r="O79" s="142" t="e">
        <f>Beregninger_afgrøder!AC73+IFERROR(Beregninger_efterafgrøder_udlæg!N74,0)</f>
        <v>#N/A</v>
      </c>
      <c r="P79" s="147">
        <f>Forside!U83</f>
        <v>0</v>
      </c>
      <c r="Q79" s="147">
        <f>Forside!V83</f>
        <v>0</v>
      </c>
      <c r="R79" s="147">
        <f>Forside!W83</f>
        <v>0</v>
      </c>
      <c r="S79" s="148" t="e">
        <f>Forside!#REF!</f>
        <v>#REF!</v>
      </c>
      <c r="T79" s="148" t="e">
        <f>Forside!#REF!</f>
        <v>#REF!</v>
      </c>
      <c r="U79" s="148" t="e">
        <f>Forside!#REF!</f>
        <v>#REF!</v>
      </c>
      <c r="V79" s="142">
        <f>Forside!X83</f>
        <v>0</v>
      </c>
      <c r="W79" s="142" t="e">
        <f>Forside!#REF!</f>
        <v>#REF!</v>
      </c>
      <c r="X79" s="142" t="e">
        <f>Forside!#REF!</f>
        <v>#REF!</v>
      </c>
    </row>
    <row r="80" spans="1:24" x14ac:dyDescent="0.2">
      <c r="A80" s="63">
        <f>Forside!B84</f>
        <v>0</v>
      </c>
      <c r="B80" s="63">
        <f>Forside!E84</f>
        <v>0</v>
      </c>
      <c r="C80" s="63" t="e">
        <f>IF(Forside!#REF!&gt;0,Forside!#REF!,Forside!L84)</f>
        <v>#REF!</v>
      </c>
      <c r="D80" s="142" t="e">
        <f>Beregninger_afgrøder!P74</f>
        <v>#N/A</v>
      </c>
      <c r="E80" s="142" t="e">
        <f>Beregninger_afgrøder!S74</f>
        <v>#N/A</v>
      </c>
      <c r="F80" s="142" t="e">
        <f>Beregninger_afgrøder!V74</f>
        <v>#N/A</v>
      </c>
      <c r="G80" s="61">
        <f>Beregninger_afgrøder!AE74</f>
        <v>0</v>
      </c>
      <c r="H80" s="61" t="e">
        <f>Beregninger_afgrøder!AH74</f>
        <v>#N/A</v>
      </c>
      <c r="I80" s="61" t="e">
        <f>Beregninger_afgrøder!AK74</f>
        <v>#N/A</v>
      </c>
      <c r="J80" s="61">
        <f>Beregninger_afgrøder!AL74</f>
        <v>0</v>
      </c>
      <c r="K80" s="61">
        <f>Beregninger_afgrøder!AM74</f>
        <v>0</v>
      </c>
      <c r="L80" s="61">
        <f>Beregninger_afgrøder!AN74</f>
        <v>0</v>
      </c>
      <c r="M80" s="61">
        <f>Beregninger_afgrøder!AQ74</f>
        <v>0</v>
      </c>
      <c r="N80" s="61">
        <f>Beregninger_afgrøder!AA74</f>
        <v>0</v>
      </c>
      <c r="O80" s="142" t="e">
        <f>Beregninger_afgrøder!AC74+IFERROR(Beregninger_efterafgrøder_udlæg!N75,0)</f>
        <v>#N/A</v>
      </c>
      <c r="P80" s="147">
        <f>Forside!U84</f>
        <v>0</v>
      </c>
      <c r="Q80" s="147">
        <f>Forside!V84</f>
        <v>0</v>
      </c>
      <c r="R80" s="147">
        <f>Forside!W84</f>
        <v>0</v>
      </c>
      <c r="S80" s="148" t="e">
        <f>Forside!#REF!</f>
        <v>#REF!</v>
      </c>
      <c r="T80" s="148" t="e">
        <f>Forside!#REF!</f>
        <v>#REF!</v>
      </c>
      <c r="U80" s="148" t="e">
        <f>Forside!#REF!</f>
        <v>#REF!</v>
      </c>
      <c r="V80" s="142">
        <f>Forside!X84</f>
        <v>0</v>
      </c>
      <c r="W80" s="142" t="e">
        <f>Forside!#REF!</f>
        <v>#REF!</v>
      </c>
      <c r="X80" s="142" t="e">
        <f>Forside!#REF!</f>
        <v>#REF!</v>
      </c>
    </row>
    <row r="81" spans="1:24" x14ac:dyDescent="0.2">
      <c r="A81" s="63">
        <f>Forside!B85</f>
        <v>0</v>
      </c>
      <c r="B81" s="63">
        <f>Forside!E85</f>
        <v>0</v>
      </c>
      <c r="C81" s="63" t="e">
        <f>IF(Forside!#REF!&gt;0,Forside!#REF!,Forside!L85)</f>
        <v>#REF!</v>
      </c>
      <c r="D81" s="142" t="e">
        <f>Beregninger_afgrøder!P75</f>
        <v>#N/A</v>
      </c>
      <c r="E81" s="142" t="e">
        <f>Beregninger_afgrøder!S75</f>
        <v>#N/A</v>
      </c>
      <c r="F81" s="142" t="e">
        <f>Beregninger_afgrøder!V75</f>
        <v>#N/A</v>
      </c>
      <c r="G81" s="61">
        <f>Beregninger_afgrøder!AE75</f>
        <v>0</v>
      </c>
      <c r="H81" s="61" t="e">
        <f>Beregninger_afgrøder!AH75</f>
        <v>#N/A</v>
      </c>
      <c r="I81" s="61" t="e">
        <f>Beregninger_afgrøder!AK75</f>
        <v>#N/A</v>
      </c>
      <c r="J81" s="61">
        <f>Beregninger_afgrøder!AL75</f>
        <v>0</v>
      </c>
      <c r="K81" s="61">
        <f>Beregninger_afgrøder!AM75</f>
        <v>0</v>
      </c>
      <c r="L81" s="61">
        <f>Beregninger_afgrøder!AN75</f>
        <v>0</v>
      </c>
      <c r="M81" s="61">
        <f>Beregninger_afgrøder!AQ75</f>
        <v>0</v>
      </c>
      <c r="N81" s="61">
        <f>Beregninger_afgrøder!AA75</f>
        <v>0</v>
      </c>
      <c r="O81" s="142" t="e">
        <f>Beregninger_afgrøder!AC75+IFERROR(Beregninger_efterafgrøder_udlæg!N76,0)</f>
        <v>#N/A</v>
      </c>
      <c r="P81" s="147">
        <f>Forside!U85</f>
        <v>0</v>
      </c>
      <c r="Q81" s="147">
        <f>Forside!V85</f>
        <v>0</v>
      </c>
      <c r="R81" s="147">
        <f>Forside!W85</f>
        <v>0</v>
      </c>
      <c r="S81" s="148" t="e">
        <f>Forside!#REF!</f>
        <v>#REF!</v>
      </c>
      <c r="T81" s="148" t="e">
        <f>Forside!#REF!</f>
        <v>#REF!</v>
      </c>
      <c r="U81" s="148" t="e">
        <f>Forside!#REF!</f>
        <v>#REF!</v>
      </c>
      <c r="V81" s="142">
        <f>Forside!X85</f>
        <v>0</v>
      </c>
      <c r="W81" s="142" t="e">
        <f>Forside!#REF!</f>
        <v>#REF!</v>
      </c>
      <c r="X81" s="142" t="e">
        <f>Forside!#REF!</f>
        <v>#REF!</v>
      </c>
    </row>
    <row r="82" spans="1:24" x14ac:dyDescent="0.2">
      <c r="A82" s="63">
        <f>Forside!B86</f>
        <v>0</v>
      </c>
      <c r="B82" s="63">
        <f>Forside!E86</f>
        <v>0</v>
      </c>
      <c r="C82" s="63" t="e">
        <f>IF(Forside!#REF!&gt;0,Forside!#REF!,Forside!L86)</f>
        <v>#REF!</v>
      </c>
      <c r="D82" s="142" t="e">
        <f>Beregninger_afgrøder!P76</f>
        <v>#N/A</v>
      </c>
      <c r="E82" s="142" t="e">
        <f>Beregninger_afgrøder!S76</f>
        <v>#N/A</v>
      </c>
      <c r="F82" s="142" t="e">
        <f>Beregninger_afgrøder!V76</f>
        <v>#N/A</v>
      </c>
      <c r="G82" s="61">
        <f>Beregninger_afgrøder!AE76</f>
        <v>0</v>
      </c>
      <c r="H82" s="61" t="e">
        <f>Beregninger_afgrøder!AH76</f>
        <v>#N/A</v>
      </c>
      <c r="I82" s="61" t="e">
        <f>Beregninger_afgrøder!AK76</f>
        <v>#N/A</v>
      </c>
      <c r="J82" s="61">
        <f>Beregninger_afgrøder!AL76</f>
        <v>0</v>
      </c>
      <c r="K82" s="61">
        <f>Beregninger_afgrøder!AM76</f>
        <v>0</v>
      </c>
      <c r="L82" s="61">
        <f>Beregninger_afgrøder!AN76</f>
        <v>0</v>
      </c>
      <c r="M82" s="61">
        <f>Beregninger_afgrøder!AQ76</f>
        <v>0</v>
      </c>
      <c r="N82" s="61">
        <f>Beregninger_afgrøder!AA76</f>
        <v>0</v>
      </c>
      <c r="O82" s="142" t="e">
        <f>Beregninger_afgrøder!AC76+IFERROR(Beregninger_efterafgrøder_udlæg!N77,0)</f>
        <v>#N/A</v>
      </c>
      <c r="P82" s="147">
        <f>Forside!U86</f>
        <v>0</v>
      </c>
      <c r="Q82" s="147">
        <f>Forside!V86</f>
        <v>0</v>
      </c>
      <c r="R82" s="147">
        <f>Forside!W86</f>
        <v>0</v>
      </c>
      <c r="S82" s="148" t="e">
        <f>Forside!#REF!</f>
        <v>#REF!</v>
      </c>
      <c r="T82" s="148" t="e">
        <f>Forside!#REF!</f>
        <v>#REF!</v>
      </c>
      <c r="U82" s="148" t="e">
        <f>Forside!#REF!</f>
        <v>#REF!</v>
      </c>
      <c r="V82" s="142">
        <f>Forside!X86</f>
        <v>0</v>
      </c>
      <c r="W82" s="142" t="e">
        <f>Forside!#REF!</f>
        <v>#REF!</v>
      </c>
      <c r="X82" s="142" t="e">
        <f>Forside!#REF!</f>
        <v>#REF!</v>
      </c>
    </row>
    <row r="83" spans="1:24" x14ac:dyDescent="0.2">
      <c r="A83" s="63">
        <f>Forside!B87</f>
        <v>0</v>
      </c>
      <c r="B83" s="63">
        <f>Forside!E87</f>
        <v>0</v>
      </c>
      <c r="C83" s="63" t="e">
        <f>IF(Forside!#REF!&gt;0,Forside!#REF!,Forside!L87)</f>
        <v>#REF!</v>
      </c>
      <c r="D83" s="142" t="e">
        <f>Beregninger_afgrøder!P77</f>
        <v>#N/A</v>
      </c>
      <c r="E83" s="142" t="e">
        <f>Beregninger_afgrøder!S77</f>
        <v>#N/A</v>
      </c>
      <c r="F83" s="142" t="e">
        <f>Beregninger_afgrøder!V77</f>
        <v>#N/A</v>
      </c>
      <c r="G83" s="61">
        <f>Beregninger_afgrøder!AE77</f>
        <v>0</v>
      </c>
      <c r="H83" s="61" t="e">
        <f>Beregninger_afgrøder!AH77</f>
        <v>#N/A</v>
      </c>
      <c r="I83" s="61" t="e">
        <f>Beregninger_afgrøder!AK77</f>
        <v>#N/A</v>
      </c>
      <c r="J83" s="61">
        <f>Beregninger_afgrøder!AL77</f>
        <v>0</v>
      </c>
      <c r="K83" s="61">
        <f>Beregninger_afgrøder!AM77</f>
        <v>0</v>
      </c>
      <c r="L83" s="61">
        <f>Beregninger_afgrøder!AN77</f>
        <v>0</v>
      </c>
      <c r="M83" s="61">
        <f>Beregninger_afgrøder!AQ77</f>
        <v>0</v>
      </c>
      <c r="N83" s="61">
        <f>Beregninger_afgrøder!AA77</f>
        <v>0</v>
      </c>
      <c r="O83" s="142" t="e">
        <f>Beregninger_afgrøder!AC77+IFERROR(Beregninger_efterafgrøder_udlæg!N78,0)</f>
        <v>#N/A</v>
      </c>
      <c r="P83" s="147">
        <f>Forside!U87</f>
        <v>0</v>
      </c>
      <c r="Q83" s="147">
        <f>Forside!V87</f>
        <v>0</v>
      </c>
      <c r="R83" s="147">
        <f>Forside!W87</f>
        <v>0</v>
      </c>
      <c r="S83" s="148" t="e">
        <f>Forside!#REF!</f>
        <v>#REF!</v>
      </c>
      <c r="T83" s="148" t="e">
        <f>Forside!#REF!</f>
        <v>#REF!</v>
      </c>
      <c r="U83" s="148" t="e">
        <f>Forside!#REF!</f>
        <v>#REF!</v>
      </c>
      <c r="V83" s="142">
        <f>Forside!X87</f>
        <v>0</v>
      </c>
      <c r="W83" s="142" t="e">
        <f>Forside!#REF!</f>
        <v>#REF!</v>
      </c>
      <c r="X83" s="142" t="e">
        <f>Forside!#REF!</f>
        <v>#REF!</v>
      </c>
    </row>
    <row r="84" spans="1:24" x14ac:dyDescent="0.2">
      <c r="A84" s="63">
        <f>Forside!B88</f>
        <v>0</v>
      </c>
      <c r="B84" s="63">
        <f>Forside!E88</f>
        <v>0</v>
      </c>
      <c r="C84" s="63" t="e">
        <f>IF(Forside!#REF!&gt;0,Forside!#REF!,Forside!L88)</f>
        <v>#REF!</v>
      </c>
      <c r="D84" s="142" t="e">
        <f>Beregninger_afgrøder!P78</f>
        <v>#N/A</v>
      </c>
      <c r="E84" s="142" t="e">
        <f>Beregninger_afgrøder!S78</f>
        <v>#N/A</v>
      </c>
      <c r="F84" s="142" t="e">
        <f>Beregninger_afgrøder!V78</f>
        <v>#N/A</v>
      </c>
      <c r="G84" s="61">
        <f>Beregninger_afgrøder!AE78</f>
        <v>0</v>
      </c>
      <c r="H84" s="61" t="e">
        <f>Beregninger_afgrøder!AH78</f>
        <v>#N/A</v>
      </c>
      <c r="I84" s="61" t="e">
        <f>Beregninger_afgrøder!AK78</f>
        <v>#N/A</v>
      </c>
      <c r="J84" s="61">
        <f>Beregninger_afgrøder!AL78</f>
        <v>0</v>
      </c>
      <c r="K84" s="61">
        <f>Beregninger_afgrøder!AM78</f>
        <v>0</v>
      </c>
      <c r="L84" s="61">
        <f>Beregninger_afgrøder!AN78</f>
        <v>0</v>
      </c>
      <c r="M84" s="61">
        <f>Beregninger_afgrøder!AQ78</f>
        <v>0</v>
      </c>
      <c r="N84" s="61">
        <f>Beregninger_afgrøder!AA78</f>
        <v>0</v>
      </c>
      <c r="O84" s="142" t="e">
        <f>Beregninger_afgrøder!AC78+IFERROR(Beregninger_efterafgrøder_udlæg!N79,0)</f>
        <v>#N/A</v>
      </c>
      <c r="P84" s="147">
        <f>Forside!U88</f>
        <v>0</v>
      </c>
      <c r="Q84" s="147">
        <f>Forside!V88</f>
        <v>0</v>
      </c>
      <c r="R84" s="147">
        <f>Forside!W88</f>
        <v>0</v>
      </c>
      <c r="S84" s="148" t="e">
        <f>Forside!#REF!</f>
        <v>#REF!</v>
      </c>
      <c r="T84" s="148" t="e">
        <f>Forside!#REF!</f>
        <v>#REF!</v>
      </c>
      <c r="U84" s="148" t="e">
        <f>Forside!#REF!</f>
        <v>#REF!</v>
      </c>
      <c r="V84" s="142">
        <f>Forside!X88</f>
        <v>0</v>
      </c>
      <c r="W84" s="142" t="e">
        <f>Forside!#REF!</f>
        <v>#REF!</v>
      </c>
      <c r="X84" s="142" t="e">
        <f>Forside!#REF!</f>
        <v>#REF!</v>
      </c>
    </row>
    <row r="85" spans="1:24" x14ac:dyDescent="0.2">
      <c r="A85" s="63">
        <f>Forside!B89</f>
        <v>0</v>
      </c>
      <c r="B85" s="63">
        <f>Forside!E89</f>
        <v>0</v>
      </c>
      <c r="C85" s="63" t="e">
        <f>IF(Forside!#REF!&gt;0,Forside!#REF!,Forside!L89)</f>
        <v>#REF!</v>
      </c>
      <c r="D85" s="142" t="e">
        <f>Beregninger_afgrøder!P79</f>
        <v>#N/A</v>
      </c>
      <c r="E85" s="142" t="e">
        <f>Beregninger_afgrøder!S79</f>
        <v>#N/A</v>
      </c>
      <c r="F85" s="142" t="e">
        <f>Beregninger_afgrøder!V79</f>
        <v>#N/A</v>
      </c>
      <c r="G85" s="61">
        <f>Beregninger_afgrøder!AE79</f>
        <v>0</v>
      </c>
      <c r="H85" s="61" t="e">
        <f>Beregninger_afgrøder!AH79</f>
        <v>#N/A</v>
      </c>
      <c r="I85" s="61" t="e">
        <f>Beregninger_afgrøder!AK79</f>
        <v>#N/A</v>
      </c>
      <c r="J85" s="61">
        <f>Beregninger_afgrøder!AL79</f>
        <v>0</v>
      </c>
      <c r="K85" s="61">
        <f>Beregninger_afgrøder!AM79</f>
        <v>0</v>
      </c>
      <c r="L85" s="61">
        <f>Beregninger_afgrøder!AN79</f>
        <v>0</v>
      </c>
      <c r="M85" s="61">
        <f>Beregninger_afgrøder!AQ79</f>
        <v>0</v>
      </c>
      <c r="N85" s="61">
        <f>Beregninger_afgrøder!AA79</f>
        <v>0</v>
      </c>
      <c r="O85" s="142" t="e">
        <f>Beregninger_afgrøder!AC79+IFERROR(Beregninger_efterafgrøder_udlæg!N80,0)</f>
        <v>#N/A</v>
      </c>
      <c r="P85" s="147">
        <f>Forside!U89</f>
        <v>0</v>
      </c>
      <c r="Q85" s="147">
        <f>Forside!V89</f>
        <v>0</v>
      </c>
      <c r="R85" s="147">
        <f>Forside!W89</f>
        <v>0</v>
      </c>
      <c r="S85" s="148" t="e">
        <f>Forside!#REF!</f>
        <v>#REF!</v>
      </c>
      <c r="T85" s="148" t="e">
        <f>Forside!#REF!</f>
        <v>#REF!</v>
      </c>
      <c r="U85" s="148" t="e">
        <f>Forside!#REF!</f>
        <v>#REF!</v>
      </c>
      <c r="V85" s="142">
        <f>Forside!X89</f>
        <v>0</v>
      </c>
      <c r="W85" s="142" t="e">
        <f>Forside!#REF!</f>
        <v>#REF!</v>
      </c>
      <c r="X85" s="142" t="e">
        <f>Forside!#REF!</f>
        <v>#REF!</v>
      </c>
    </row>
    <row r="86" spans="1:24" x14ac:dyDescent="0.2">
      <c r="A86" s="63">
        <f>Forside!B90</f>
        <v>0</v>
      </c>
      <c r="B86" s="63">
        <f>Forside!E90</f>
        <v>0</v>
      </c>
      <c r="C86" s="63" t="e">
        <f>IF(Forside!#REF!&gt;0,Forside!#REF!,Forside!L90)</f>
        <v>#REF!</v>
      </c>
      <c r="D86" s="142" t="e">
        <f>Beregninger_afgrøder!P80</f>
        <v>#N/A</v>
      </c>
      <c r="E86" s="142" t="e">
        <f>Beregninger_afgrøder!S80</f>
        <v>#N/A</v>
      </c>
      <c r="F86" s="142" t="e">
        <f>Beregninger_afgrøder!V80</f>
        <v>#N/A</v>
      </c>
      <c r="G86" s="61">
        <f>Beregninger_afgrøder!AE80</f>
        <v>0</v>
      </c>
      <c r="H86" s="61" t="e">
        <f>Beregninger_afgrøder!AH80</f>
        <v>#N/A</v>
      </c>
      <c r="I86" s="61" t="e">
        <f>Beregninger_afgrøder!AK80</f>
        <v>#N/A</v>
      </c>
      <c r="J86" s="61">
        <f>Beregninger_afgrøder!AL80</f>
        <v>0</v>
      </c>
      <c r="K86" s="61">
        <f>Beregninger_afgrøder!AM80</f>
        <v>0</v>
      </c>
      <c r="L86" s="61">
        <f>Beregninger_afgrøder!AN80</f>
        <v>0</v>
      </c>
      <c r="M86" s="61">
        <f>Beregninger_afgrøder!AQ80</f>
        <v>0</v>
      </c>
      <c r="N86" s="61">
        <f>Beregninger_afgrøder!AA80</f>
        <v>0</v>
      </c>
      <c r="O86" s="142" t="e">
        <f>Beregninger_afgrøder!AC80+IFERROR(Beregninger_efterafgrøder_udlæg!N81,0)</f>
        <v>#N/A</v>
      </c>
      <c r="P86" s="147">
        <f>Forside!U90</f>
        <v>0</v>
      </c>
      <c r="Q86" s="147">
        <f>Forside!V90</f>
        <v>0</v>
      </c>
      <c r="R86" s="147">
        <f>Forside!W90</f>
        <v>0</v>
      </c>
      <c r="S86" s="148" t="e">
        <f>Forside!#REF!</f>
        <v>#REF!</v>
      </c>
      <c r="T86" s="148" t="e">
        <f>Forside!#REF!</f>
        <v>#REF!</v>
      </c>
      <c r="U86" s="148" t="e">
        <f>Forside!#REF!</f>
        <v>#REF!</v>
      </c>
      <c r="V86" s="142">
        <f>Forside!X90</f>
        <v>0</v>
      </c>
      <c r="W86" s="142" t="e">
        <f>Forside!#REF!</f>
        <v>#REF!</v>
      </c>
      <c r="X86" s="142" t="e">
        <f>Forside!#REF!</f>
        <v>#REF!</v>
      </c>
    </row>
    <row r="87" spans="1:24" x14ac:dyDescent="0.2">
      <c r="A87" s="63">
        <f>Forside!B91</f>
        <v>0</v>
      </c>
      <c r="B87" s="63">
        <f>Forside!E91</f>
        <v>0</v>
      </c>
      <c r="C87" s="63" t="e">
        <f>IF(Forside!#REF!&gt;0,Forside!#REF!,Forside!L91)</f>
        <v>#REF!</v>
      </c>
      <c r="D87" s="142" t="e">
        <f>Beregninger_afgrøder!P81</f>
        <v>#N/A</v>
      </c>
      <c r="E87" s="142" t="e">
        <f>Beregninger_afgrøder!S81</f>
        <v>#N/A</v>
      </c>
      <c r="F87" s="142" t="e">
        <f>Beregninger_afgrøder!V81</f>
        <v>#N/A</v>
      </c>
      <c r="G87" s="61">
        <f>Beregninger_afgrøder!AE81</f>
        <v>0</v>
      </c>
      <c r="H87" s="61" t="e">
        <f>Beregninger_afgrøder!AH81</f>
        <v>#N/A</v>
      </c>
      <c r="I87" s="61" t="e">
        <f>Beregninger_afgrøder!AK81</f>
        <v>#N/A</v>
      </c>
      <c r="J87" s="61">
        <f>Beregninger_afgrøder!AL81</f>
        <v>0</v>
      </c>
      <c r="K87" s="61">
        <f>Beregninger_afgrøder!AM81</f>
        <v>0</v>
      </c>
      <c r="L87" s="61">
        <f>Beregninger_afgrøder!AN81</f>
        <v>0</v>
      </c>
      <c r="M87" s="61">
        <f>Beregninger_afgrøder!AQ81</f>
        <v>0</v>
      </c>
      <c r="N87" s="61">
        <f>Beregninger_afgrøder!AA81</f>
        <v>0</v>
      </c>
      <c r="O87" s="142" t="e">
        <f>Beregninger_afgrøder!AC81+IFERROR(Beregninger_efterafgrøder_udlæg!N82,0)</f>
        <v>#N/A</v>
      </c>
      <c r="P87" s="147">
        <f>Forside!U91</f>
        <v>0</v>
      </c>
      <c r="Q87" s="147">
        <f>Forside!V91</f>
        <v>0</v>
      </c>
      <c r="R87" s="147">
        <f>Forside!W91</f>
        <v>0</v>
      </c>
      <c r="S87" s="148" t="e">
        <f>Forside!#REF!</f>
        <v>#REF!</v>
      </c>
      <c r="T87" s="148" t="e">
        <f>Forside!#REF!</f>
        <v>#REF!</v>
      </c>
      <c r="U87" s="148" t="e">
        <f>Forside!#REF!</f>
        <v>#REF!</v>
      </c>
      <c r="V87" s="142">
        <f>Forside!X91</f>
        <v>0</v>
      </c>
      <c r="W87" s="142" t="e">
        <f>Forside!#REF!</f>
        <v>#REF!</v>
      </c>
      <c r="X87" s="142" t="e">
        <f>Forside!#REF!</f>
        <v>#REF!</v>
      </c>
    </row>
    <row r="88" spans="1:24" x14ac:dyDescent="0.2">
      <c r="A88" s="63">
        <f>Forside!B92</f>
        <v>0</v>
      </c>
      <c r="B88" s="63">
        <f>Forside!E92</f>
        <v>0</v>
      </c>
      <c r="C88" s="63" t="e">
        <f>IF(Forside!#REF!&gt;0,Forside!#REF!,Forside!L92)</f>
        <v>#REF!</v>
      </c>
      <c r="D88" s="142" t="e">
        <f>Beregninger_afgrøder!P82</f>
        <v>#N/A</v>
      </c>
      <c r="E88" s="142" t="e">
        <f>Beregninger_afgrøder!S82</f>
        <v>#N/A</v>
      </c>
      <c r="F88" s="142" t="e">
        <f>Beregninger_afgrøder!V82</f>
        <v>#N/A</v>
      </c>
      <c r="G88" s="61">
        <f>Beregninger_afgrøder!AE82</f>
        <v>0</v>
      </c>
      <c r="H88" s="61" t="e">
        <f>Beregninger_afgrøder!AH82</f>
        <v>#N/A</v>
      </c>
      <c r="I88" s="61" t="e">
        <f>Beregninger_afgrøder!AK82</f>
        <v>#N/A</v>
      </c>
      <c r="J88" s="61">
        <f>Beregninger_afgrøder!AL82</f>
        <v>0</v>
      </c>
      <c r="K88" s="61">
        <f>Beregninger_afgrøder!AM82</f>
        <v>0</v>
      </c>
      <c r="L88" s="61">
        <f>Beregninger_afgrøder!AN82</f>
        <v>0</v>
      </c>
      <c r="M88" s="61">
        <f>Beregninger_afgrøder!AQ82</f>
        <v>0</v>
      </c>
      <c r="N88" s="61">
        <f>Beregninger_afgrøder!AA82</f>
        <v>0</v>
      </c>
      <c r="O88" s="142" t="e">
        <f>Beregninger_afgrøder!AC82+IFERROR(Beregninger_efterafgrøder_udlæg!N83,0)</f>
        <v>#N/A</v>
      </c>
      <c r="P88" s="147">
        <f>Forside!U92</f>
        <v>0</v>
      </c>
      <c r="Q88" s="147">
        <f>Forside!V92</f>
        <v>0</v>
      </c>
      <c r="R88" s="147">
        <f>Forside!W92</f>
        <v>0</v>
      </c>
      <c r="S88" s="148" t="e">
        <f>Forside!#REF!</f>
        <v>#REF!</v>
      </c>
      <c r="T88" s="148" t="e">
        <f>Forside!#REF!</f>
        <v>#REF!</v>
      </c>
      <c r="U88" s="148" t="e">
        <f>Forside!#REF!</f>
        <v>#REF!</v>
      </c>
      <c r="V88" s="142">
        <f>Forside!X92</f>
        <v>0</v>
      </c>
      <c r="W88" s="142" t="e">
        <f>Forside!#REF!</f>
        <v>#REF!</v>
      </c>
      <c r="X88" s="142" t="e">
        <f>Forside!#REF!</f>
        <v>#REF!</v>
      </c>
    </row>
    <row r="89" spans="1:24" x14ac:dyDescent="0.2">
      <c r="A89" s="63">
        <f>Forside!B93</f>
        <v>0</v>
      </c>
      <c r="B89" s="63">
        <f>Forside!E93</f>
        <v>0</v>
      </c>
      <c r="C89" s="63" t="e">
        <f>IF(Forside!#REF!&gt;0,Forside!#REF!,Forside!L93)</f>
        <v>#REF!</v>
      </c>
      <c r="D89" s="142" t="e">
        <f>Beregninger_afgrøder!P83</f>
        <v>#N/A</v>
      </c>
      <c r="E89" s="142" t="e">
        <f>Beregninger_afgrøder!S83</f>
        <v>#N/A</v>
      </c>
      <c r="F89" s="142" t="e">
        <f>Beregninger_afgrøder!V83</f>
        <v>#N/A</v>
      </c>
      <c r="G89" s="61">
        <f>Beregninger_afgrøder!AE83</f>
        <v>0</v>
      </c>
      <c r="H89" s="61" t="e">
        <f>Beregninger_afgrøder!AH83</f>
        <v>#N/A</v>
      </c>
      <c r="I89" s="61" t="e">
        <f>Beregninger_afgrøder!AK83</f>
        <v>#N/A</v>
      </c>
      <c r="J89" s="61">
        <f>Beregninger_afgrøder!AL83</f>
        <v>0</v>
      </c>
      <c r="K89" s="61">
        <f>Beregninger_afgrøder!AM83</f>
        <v>0</v>
      </c>
      <c r="L89" s="61">
        <f>Beregninger_afgrøder!AN83</f>
        <v>0</v>
      </c>
      <c r="M89" s="61">
        <f>Beregninger_afgrøder!AQ83</f>
        <v>0</v>
      </c>
      <c r="N89" s="61">
        <f>Beregninger_afgrøder!AA83</f>
        <v>0</v>
      </c>
      <c r="O89" s="142" t="e">
        <f>Beregninger_afgrøder!AC83+IFERROR(Beregninger_efterafgrøder_udlæg!N84,0)</f>
        <v>#N/A</v>
      </c>
      <c r="P89" s="147">
        <f>Forside!U93</f>
        <v>0</v>
      </c>
      <c r="Q89" s="147">
        <f>Forside!V93</f>
        <v>0</v>
      </c>
      <c r="R89" s="147">
        <f>Forside!W93</f>
        <v>0</v>
      </c>
      <c r="S89" s="148" t="e">
        <f>Forside!#REF!</f>
        <v>#REF!</v>
      </c>
      <c r="T89" s="148" t="e">
        <f>Forside!#REF!</f>
        <v>#REF!</v>
      </c>
      <c r="U89" s="148" t="e">
        <f>Forside!#REF!</f>
        <v>#REF!</v>
      </c>
      <c r="V89" s="142">
        <f>Forside!X93</f>
        <v>0</v>
      </c>
      <c r="W89" s="142" t="e">
        <f>Forside!#REF!</f>
        <v>#REF!</v>
      </c>
      <c r="X89" s="142" t="e">
        <f>Forside!#REF!</f>
        <v>#REF!</v>
      </c>
    </row>
    <row r="90" spans="1:24" x14ac:dyDescent="0.2">
      <c r="A90" s="63">
        <f>Forside!B94</f>
        <v>0</v>
      </c>
      <c r="B90" s="63">
        <f>Forside!E94</f>
        <v>0</v>
      </c>
      <c r="C90" s="63" t="e">
        <f>IF(Forside!#REF!&gt;0,Forside!#REF!,Forside!L94)</f>
        <v>#REF!</v>
      </c>
      <c r="D90" s="142" t="e">
        <f>Beregninger_afgrøder!P84</f>
        <v>#N/A</v>
      </c>
      <c r="E90" s="142" t="e">
        <f>Beregninger_afgrøder!S84</f>
        <v>#N/A</v>
      </c>
      <c r="F90" s="142" t="e">
        <f>Beregninger_afgrøder!V84</f>
        <v>#N/A</v>
      </c>
      <c r="G90" s="61">
        <f>Beregninger_afgrøder!AE84</f>
        <v>0</v>
      </c>
      <c r="H90" s="61" t="e">
        <f>Beregninger_afgrøder!AH84</f>
        <v>#N/A</v>
      </c>
      <c r="I90" s="61" t="e">
        <f>Beregninger_afgrøder!AK84</f>
        <v>#N/A</v>
      </c>
      <c r="J90" s="61">
        <f>Beregninger_afgrøder!AL84</f>
        <v>0</v>
      </c>
      <c r="K90" s="61">
        <f>Beregninger_afgrøder!AM84</f>
        <v>0</v>
      </c>
      <c r="L90" s="61">
        <f>Beregninger_afgrøder!AN84</f>
        <v>0</v>
      </c>
      <c r="M90" s="61">
        <f>Beregninger_afgrøder!AQ84</f>
        <v>0</v>
      </c>
      <c r="N90" s="61">
        <f>Beregninger_afgrøder!AA84</f>
        <v>0</v>
      </c>
      <c r="O90" s="142" t="e">
        <f>Beregninger_afgrøder!AC84+IFERROR(Beregninger_efterafgrøder_udlæg!N85,0)</f>
        <v>#N/A</v>
      </c>
      <c r="P90" s="147">
        <f>Forside!U94</f>
        <v>0</v>
      </c>
      <c r="Q90" s="147">
        <f>Forside!V94</f>
        <v>0</v>
      </c>
      <c r="R90" s="147">
        <f>Forside!W94</f>
        <v>0</v>
      </c>
      <c r="S90" s="148" t="e">
        <f>Forside!#REF!</f>
        <v>#REF!</v>
      </c>
      <c r="T90" s="148" t="e">
        <f>Forside!#REF!</f>
        <v>#REF!</v>
      </c>
      <c r="U90" s="148" t="e">
        <f>Forside!#REF!</f>
        <v>#REF!</v>
      </c>
      <c r="V90" s="142">
        <f>Forside!X94</f>
        <v>0</v>
      </c>
      <c r="W90" s="142" t="e">
        <f>Forside!#REF!</f>
        <v>#REF!</v>
      </c>
      <c r="X90" s="142" t="e">
        <f>Forside!#REF!</f>
        <v>#REF!</v>
      </c>
    </row>
    <row r="91" spans="1:24" x14ac:dyDescent="0.2">
      <c r="A91" s="63">
        <f>Forside!B95</f>
        <v>0</v>
      </c>
      <c r="B91" s="63">
        <f>Forside!E95</f>
        <v>0</v>
      </c>
      <c r="C91" s="63" t="e">
        <f>IF(Forside!#REF!&gt;0,Forside!#REF!,Forside!L95)</f>
        <v>#REF!</v>
      </c>
      <c r="D91" s="142" t="e">
        <f>Beregninger_afgrøder!P85</f>
        <v>#N/A</v>
      </c>
      <c r="E91" s="142" t="e">
        <f>Beregninger_afgrøder!S85</f>
        <v>#N/A</v>
      </c>
      <c r="F91" s="142" t="e">
        <f>Beregninger_afgrøder!V85</f>
        <v>#N/A</v>
      </c>
      <c r="G91" s="61">
        <f>Beregninger_afgrøder!AE85</f>
        <v>0</v>
      </c>
      <c r="H91" s="61" t="e">
        <f>Beregninger_afgrøder!AH85</f>
        <v>#N/A</v>
      </c>
      <c r="I91" s="61" t="e">
        <f>Beregninger_afgrøder!AK85</f>
        <v>#N/A</v>
      </c>
      <c r="J91" s="61">
        <f>Beregninger_afgrøder!AL85</f>
        <v>0</v>
      </c>
      <c r="K91" s="61">
        <f>Beregninger_afgrøder!AM85</f>
        <v>0</v>
      </c>
      <c r="L91" s="61">
        <f>Beregninger_afgrøder!AN85</f>
        <v>0</v>
      </c>
      <c r="M91" s="61">
        <f>Beregninger_afgrøder!AQ85</f>
        <v>0</v>
      </c>
      <c r="N91" s="61">
        <f>Beregninger_afgrøder!AA85</f>
        <v>0</v>
      </c>
      <c r="O91" s="142" t="e">
        <f>Beregninger_afgrøder!AC85+IFERROR(Beregninger_efterafgrøder_udlæg!N86,0)</f>
        <v>#N/A</v>
      </c>
      <c r="P91" s="147">
        <f>Forside!U95</f>
        <v>0</v>
      </c>
      <c r="Q91" s="147">
        <f>Forside!V95</f>
        <v>0</v>
      </c>
      <c r="R91" s="147">
        <f>Forside!W95</f>
        <v>0</v>
      </c>
      <c r="S91" s="148" t="e">
        <f>Forside!#REF!</f>
        <v>#REF!</v>
      </c>
      <c r="T91" s="148" t="e">
        <f>Forside!#REF!</f>
        <v>#REF!</v>
      </c>
      <c r="U91" s="148" t="e">
        <f>Forside!#REF!</f>
        <v>#REF!</v>
      </c>
      <c r="V91" s="142">
        <f>Forside!X95</f>
        <v>0</v>
      </c>
      <c r="W91" s="142" t="e">
        <f>Forside!#REF!</f>
        <v>#REF!</v>
      </c>
      <c r="X91" s="142" t="e">
        <f>Forside!#REF!</f>
        <v>#REF!</v>
      </c>
    </row>
    <row r="92" spans="1:24" x14ac:dyDescent="0.2">
      <c r="A92" s="63">
        <f>Forside!B96</f>
        <v>0</v>
      </c>
      <c r="B92" s="63">
        <f>Forside!E96</f>
        <v>0</v>
      </c>
      <c r="C92" s="63" t="e">
        <f>IF(Forside!#REF!&gt;0,Forside!#REF!,Forside!L96)</f>
        <v>#REF!</v>
      </c>
      <c r="D92" s="142" t="e">
        <f>Beregninger_afgrøder!P86</f>
        <v>#N/A</v>
      </c>
      <c r="E92" s="142" t="e">
        <f>Beregninger_afgrøder!S86</f>
        <v>#N/A</v>
      </c>
      <c r="F92" s="142" t="e">
        <f>Beregninger_afgrøder!V86</f>
        <v>#N/A</v>
      </c>
      <c r="G92" s="61">
        <f>Beregninger_afgrøder!AE86</f>
        <v>0</v>
      </c>
      <c r="H92" s="61" t="e">
        <f>Beregninger_afgrøder!AH86</f>
        <v>#N/A</v>
      </c>
      <c r="I92" s="61" t="e">
        <f>Beregninger_afgrøder!AK86</f>
        <v>#N/A</v>
      </c>
      <c r="J92" s="61">
        <f>Beregninger_afgrøder!AL86</f>
        <v>0</v>
      </c>
      <c r="K92" s="61">
        <f>Beregninger_afgrøder!AM86</f>
        <v>0</v>
      </c>
      <c r="L92" s="61">
        <f>Beregninger_afgrøder!AN86</f>
        <v>0</v>
      </c>
      <c r="M92" s="61">
        <f>Beregninger_afgrøder!AQ86</f>
        <v>0</v>
      </c>
      <c r="N92" s="61">
        <f>Beregninger_afgrøder!AA86</f>
        <v>0</v>
      </c>
      <c r="O92" s="142" t="e">
        <f>Beregninger_afgrøder!AC86+IFERROR(Beregninger_efterafgrøder_udlæg!N87,0)</f>
        <v>#N/A</v>
      </c>
      <c r="P92" s="147">
        <f>Forside!U96</f>
        <v>0</v>
      </c>
      <c r="Q92" s="147">
        <f>Forside!V96</f>
        <v>0</v>
      </c>
      <c r="R92" s="147">
        <f>Forside!W96</f>
        <v>0</v>
      </c>
      <c r="S92" s="148" t="e">
        <f>Forside!#REF!</f>
        <v>#REF!</v>
      </c>
      <c r="T92" s="148" t="e">
        <f>Forside!#REF!</f>
        <v>#REF!</v>
      </c>
      <c r="U92" s="148" t="e">
        <f>Forside!#REF!</f>
        <v>#REF!</v>
      </c>
      <c r="V92" s="142">
        <f>Forside!X96</f>
        <v>0</v>
      </c>
      <c r="W92" s="142" t="e">
        <f>Forside!#REF!</f>
        <v>#REF!</v>
      </c>
      <c r="X92" s="142" t="e">
        <f>Forside!#REF!</f>
        <v>#REF!</v>
      </c>
    </row>
    <row r="93" spans="1:24" x14ac:dyDescent="0.2">
      <c r="A93" s="63">
        <f>Forside!B97</f>
        <v>0</v>
      </c>
      <c r="B93" s="63">
        <f>Forside!E97</f>
        <v>0</v>
      </c>
      <c r="C93" s="63" t="e">
        <f>IF(Forside!#REF!&gt;0,Forside!#REF!,Forside!L97)</f>
        <v>#REF!</v>
      </c>
      <c r="D93" s="142" t="e">
        <f>Beregninger_afgrøder!P87</f>
        <v>#N/A</v>
      </c>
      <c r="E93" s="142" t="e">
        <f>Beregninger_afgrøder!S87</f>
        <v>#N/A</v>
      </c>
      <c r="F93" s="142" t="e">
        <f>Beregninger_afgrøder!V87</f>
        <v>#N/A</v>
      </c>
      <c r="G93" s="61">
        <f>Beregninger_afgrøder!AE87</f>
        <v>0</v>
      </c>
      <c r="H93" s="61" t="e">
        <f>Beregninger_afgrøder!AH87</f>
        <v>#N/A</v>
      </c>
      <c r="I93" s="61" t="e">
        <f>Beregninger_afgrøder!AK87</f>
        <v>#N/A</v>
      </c>
      <c r="J93" s="61">
        <f>Beregninger_afgrøder!AL87</f>
        <v>0</v>
      </c>
      <c r="K93" s="61">
        <f>Beregninger_afgrøder!AM87</f>
        <v>0</v>
      </c>
      <c r="L93" s="61">
        <f>Beregninger_afgrøder!AN87</f>
        <v>0</v>
      </c>
      <c r="M93" s="61">
        <f>Beregninger_afgrøder!AQ87</f>
        <v>0</v>
      </c>
      <c r="N93" s="61">
        <f>Beregninger_afgrøder!AA87</f>
        <v>0</v>
      </c>
      <c r="O93" s="142" t="e">
        <f>Beregninger_afgrøder!AC87+IFERROR(Beregninger_efterafgrøder_udlæg!N88,0)</f>
        <v>#N/A</v>
      </c>
      <c r="P93" s="147">
        <f>Forside!U97</f>
        <v>0</v>
      </c>
      <c r="Q93" s="147">
        <f>Forside!V97</f>
        <v>0</v>
      </c>
      <c r="R93" s="147">
        <f>Forside!W97</f>
        <v>0</v>
      </c>
      <c r="S93" s="148" t="e">
        <f>Forside!#REF!</f>
        <v>#REF!</v>
      </c>
      <c r="T93" s="148" t="e">
        <f>Forside!#REF!</f>
        <v>#REF!</v>
      </c>
      <c r="U93" s="148" t="e">
        <f>Forside!#REF!</f>
        <v>#REF!</v>
      </c>
      <c r="V93" s="142">
        <f>Forside!X97</f>
        <v>0</v>
      </c>
      <c r="W93" s="142" t="e">
        <f>Forside!#REF!</f>
        <v>#REF!</v>
      </c>
      <c r="X93" s="142" t="e">
        <f>Forside!#REF!</f>
        <v>#REF!</v>
      </c>
    </row>
    <row r="94" spans="1:24" x14ac:dyDescent="0.2">
      <c r="A94" s="63">
        <f>Forside!B98</f>
        <v>0</v>
      </c>
      <c r="B94" s="63">
        <f>Forside!E98</f>
        <v>0</v>
      </c>
      <c r="C94" s="63" t="e">
        <f>IF(Forside!#REF!&gt;0,Forside!#REF!,Forside!L98)</f>
        <v>#REF!</v>
      </c>
      <c r="D94" s="142" t="e">
        <f>Beregninger_afgrøder!P88</f>
        <v>#N/A</v>
      </c>
      <c r="E94" s="142" t="e">
        <f>Beregninger_afgrøder!S88</f>
        <v>#N/A</v>
      </c>
      <c r="F94" s="142" t="e">
        <f>Beregninger_afgrøder!V88</f>
        <v>#N/A</v>
      </c>
      <c r="G94" s="61">
        <f>Beregninger_afgrøder!AE88</f>
        <v>0</v>
      </c>
      <c r="H94" s="61" t="e">
        <f>Beregninger_afgrøder!AH88</f>
        <v>#N/A</v>
      </c>
      <c r="I94" s="61" t="e">
        <f>Beregninger_afgrøder!AK88</f>
        <v>#N/A</v>
      </c>
      <c r="J94" s="61">
        <f>Beregninger_afgrøder!AL88</f>
        <v>0</v>
      </c>
      <c r="K94" s="61">
        <f>Beregninger_afgrøder!AM88</f>
        <v>0</v>
      </c>
      <c r="L94" s="61">
        <f>Beregninger_afgrøder!AN88</f>
        <v>0</v>
      </c>
      <c r="M94" s="61">
        <f>Beregninger_afgrøder!AQ88</f>
        <v>0</v>
      </c>
      <c r="N94" s="61">
        <f>Beregninger_afgrøder!AA88</f>
        <v>0</v>
      </c>
      <c r="O94" s="142" t="e">
        <f>Beregninger_afgrøder!AC88+IFERROR(Beregninger_efterafgrøder_udlæg!N89,0)</f>
        <v>#N/A</v>
      </c>
      <c r="P94" s="147">
        <f>Forside!U98</f>
        <v>0</v>
      </c>
      <c r="Q94" s="147">
        <f>Forside!V98</f>
        <v>0</v>
      </c>
      <c r="R94" s="147">
        <f>Forside!W98</f>
        <v>0</v>
      </c>
      <c r="S94" s="148" t="e">
        <f>Forside!#REF!</f>
        <v>#REF!</v>
      </c>
      <c r="T94" s="148" t="e">
        <f>Forside!#REF!</f>
        <v>#REF!</v>
      </c>
      <c r="U94" s="148" t="e">
        <f>Forside!#REF!</f>
        <v>#REF!</v>
      </c>
      <c r="V94" s="142">
        <f>Forside!X98</f>
        <v>0</v>
      </c>
      <c r="W94" s="142" t="e">
        <f>Forside!#REF!</f>
        <v>#REF!</v>
      </c>
      <c r="X94" s="142" t="e">
        <f>Forside!#REF!</f>
        <v>#REF!</v>
      </c>
    </row>
    <row r="95" spans="1:24" x14ac:dyDescent="0.2">
      <c r="A95" s="63">
        <f>Forside!B99</f>
        <v>0</v>
      </c>
      <c r="B95" s="63">
        <f>Forside!E99</f>
        <v>0</v>
      </c>
      <c r="C95" s="63" t="e">
        <f>IF(Forside!#REF!&gt;0,Forside!#REF!,Forside!L99)</f>
        <v>#REF!</v>
      </c>
      <c r="D95" s="142" t="e">
        <f>Beregninger_afgrøder!P89</f>
        <v>#N/A</v>
      </c>
      <c r="E95" s="142" t="e">
        <f>Beregninger_afgrøder!S89</f>
        <v>#N/A</v>
      </c>
      <c r="F95" s="142" t="e">
        <f>Beregninger_afgrøder!V89</f>
        <v>#N/A</v>
      </c>
      <c r="G95" s="61">
        <f>Beregninger_afgrøder!AE89</f>
        <v>0</v>
      </c>
      <c r="H95" s="61" t="e">
        <f>Beregninger_afgrøder!AH89</f>
        <v>#N/A</v>
      </c>
      <c r="I95" s="61" t="e">
        <f>Beregninger_afgrøder!AK89</f>
        <v>#N/A</v>
      </c>
      <c r="J95" s="61">
        <f>Beregninger_afgrøder!AL89</f>
        <v>0</v>
      </c>
      <c r="K95" s="61">
        <f>Beregninger_afgrøder!AM89</f>
        <v>0</v>
      </c>
      <c r="L95" s="61">
        <f>Beregninger_afgrøder!AN89</f>
        <v>0</v>
      </c>
      <c r="M95" s="61">
        <f>Beregninger_afgrøder!AQ89</f>
        <v>0</v>
      </c>
      <c r="N95" s="61">
        <f>Beregninger_afgrøder!AA89</f>
        <v>0</v>
      </c>
      <c r="O95" s="142" t="e">
        <f>Beregninger_afgrøder!AC89+IFERROR(Beregninger_efterafgrøder_udlæg!N90,0)</f>
        <v>#N/A</v>
      </c>
      <c r="P95" s="147">
        <f>Forside!U99</f>
        <v>0</v>
      </c>
      <c r="Q95" s="147">
        <f>Forside!V99</f>
        <v>0</v>
      </c>
      <c r="R95" s="147">
        <f>Forside!W99</f>
        <v>0</v>
      </c>
      <c r="S95" s="148" t="e">
        <f>Forside!#REF!</f>
        <v>#REF!</v>
      </c>
      <c r="T95" s="148" t="e">
        <f>Forside!#REF!</f>
        <v>#REF!</v>
      </c>
      <c r="U95" s="148" t="e">
        <f>Forside!#REF!</f>
        <v>#REF!</v>
      </c>
      <c r="V95" s="142">
        <f>Forside!X99</f>
        <v>0</v>
      </c>
      <c r="W95" s="142" t="e">
        <f>Forside!#REF!</f>
        <v>#REF!</v>
      </c>
      <c r="X95" s="142" t="e">
        <f>Forside!#REF!</f>
        <v>#REF!</v>
      </c>
    </row>
    <row r="96" spans="1:24" x14ac:dyDescent="0.2">
      <c r="A96" s="63">
        <f>Forside!B100</f>
        <v>0</v>
      </c>
      <c r="B96" s="63">
        <f>Forside!E100</f>
        <v>0</v>
      </c>
      <c r="C96" s="63" t="e">
        <f>IF(Forside!#REF!&gt;0,Forside!#REF!,Forside!L100)</f>
        <v>#REF!</v>
      </c>
      <c r="D96" s="142" t="e">
        <f>Beregninger_afgrøder!P90</f>
        <v>#N/A</v>
      </c>
      <c r="E96" s="142" t="e">
        <f>Beregninger_afgrøder!S90</f>
        <v>#N/A</v>
      </c>
      <c r="F96" s="142" t="e">
        <f>Beregninger_afgrøder!V90</f>
        <v>#N/A</v>
      </c>
      <c r="G96" s="61">
        <f>Beregninger_afgrøder!AE90</f>
        <v>0</v>
      </c>
      <c r="H96" s="61" t="e">
        <f>Beregninger_afgrøder!AH90</f>
        <v>#N/A</v>
      </c>
      <c r="I96" s="61" t="e">
        <f>Beregninger_afgrøder!AK90</f>
        <v>#N/A</v>
      </c>
      <c r="J96" s="61">
        <f>Beregninger_afgrøder!AL90</f>
        <v>0</v>
      </c>
      <c r="K96" s="61">
        <f>Beregninger_afgrøder!AM90</f>
        <v>0</v>
      </c>
      <c r="L96" s="61">
        <f>Beregninger_afgrøder!AN90</f>
        <v>0</v>
      </c>
      <c r="M96" s="61">
        <f>Beregninger_afgrøder!AQ90</f>
        <v>0</v>
      </c>
      <c r="N96" s="61">
        <f>Beregninger_afgrøder!AA90</f>
        <v>0</v>
      </c>
      <c r="O96" s="142" t="e">
        <f>Beregninger_afgrøder!AC90+IFERROR(Beregninger_efterafgrøder_udlæg!N91,0)</f>
        <v>#N/A</v>
      </c>
      <c r="P96" s="147">
        <f>Forside!U100</f>
        <v>0</v>
      </c>
      <c r="Q96" s="147">
        <f>Forside!V100</f>
        <v>0</v>
      </c>
      <c r="R96" s="147">
        <f>Forside!W100</f>
        <v>0</v>
      </c>
      <c r="S96" s="148" t="e">
        <f>Forside!#REF!</f>
        <v>#REF!</v>
      </c>
      <c r="T96" s="148" t="e">
        <f>Forside!#REF!</f>
        <v>#REF!</v>
      </c>
      <c r="U96" s="148" t="e">
        <f>Forside!#REF!</f>
        <v>#REF!</v>
      </c>
      <c r="V96" s="142">
        <f>Forside!X100</f>
        <v>0</v>
      </c>
      <c r="W96" s="142" t="e">
        <f>Forside!#REF!</f>
        <v>#REF!</v>
      </c>
      <c r="X96" s="142" t="e">
        <f>Forside!#REF!</f>
        <v>#REF!</v>
      </c>
    </row>
    <row r="97" spans="1:24" x14ac:dyDescent="0.2">
      <c r="A97" s="63">
        <f>Forside!B101</f>
        <v>0</v>
      </c>
      <c r="B97" s="63">
        <f>Forside!E101</f>
        <v>0</v>
      </c>
      <c r="C97" s="63" t="e">
        <f>IF(Forside!#REF!&gt;0,Forside!#REF!,Forside!L101)</f>
        <v>#REF!</v>
      </c>
      <c r="D97" s="142" t="e">
        <f>Beregninger_afgrøder!P91</f>
        <v>#N/A</v>
      </c>
      <c r="E97" s="142" t="e">
        <f>Beregninger_afgrøder!S91</f>
        <v>#N/A</v>
      </c>
      <c r="F97" s="142" t="e">
        <f>Beregninger_afgrøder!V91</f>
        <v>#N/A</v>
      </c>
      <c r="G97" s="61">
        <f>Beregninger_afgrøder!AE91</f>
        <v>0</v>
      </c>
      <c r="H97" s="61" t="e">
        <f>Beregninger_afgrøder!AH91</f>
        <v>#N/A</v>
      </c>
      <c r="I97" s="61" t="e">
        <f>Beregninger_afgrøder!AK91</f>
        <v>#N/A</v>
      </c>
      <c r="J97" s="61">
        <f>Beregninger_afgrøder!AL91</f>
        <v>0</v>
      </c>
      <c r="K97" s="61">
        <f>Beregninger_afgrøder!AM91</f>
        <v>0</v>
      </c>
      <c r="L97" s="61">
        <f>Beregninger_afgrøder!AN91</f>
        <v>0</v>
      </c>
      <c r="M97" s="61">
        <f>Beregninger_afgrøder!AQ91</f>
        <v>0</v>
      </c>
      <c r="N97" s="61">
        <f>Beregninger_afgrøder!AA91</f>
        <v>0</v>
      </c>
      <c r="O97" s="142" t="e">
        <f>Beregninger_afgrøder!AC91+IFERROR(Beregninger_efterafgrøder_udlæg!N92,0)</f>
        <v>#N/A</v>
      </c>
      <c r="P97" s="147">
        <f>Forside!U101</f>
        <v>0</v>
      </c>
      <c r="Q97" s="147">
        <f>Forside!V101</f>
        <v>0</v>
      </c>
      <c r="R97" s="147">
        <f>Forside!W101</f>
        <v>0</v>
      </c>
      <c r="S97" s="148" t="e">
        <f>Forside!#REF!</f>
        <v>#REF!</v>
      </c>
      <c r="T97" s="148" t="e">
        <f>Forside!#REF!</f>
        <v>#REF!</v>
      </c>
      <c r="U97" s="148" t="e">
        <f>Forside!#REF!</f>
        <v>#REF!</v>
      </c>
      <c r="V97" s="142">
        <f>Forside!X101</f>
        <v>0</v>
      </c>
      <c r="W97" s="142" t="e">
        <f>Forside!#REF!</f>
        <v>#REF!</v>
      </c>
      <c r="X97" s="142" t="e">
        <f>Forside!#REF!</f>
        <v>#REF!</v>
      </c>
    </row>
    <row r="98" spans="1:24" x14ac:dyDescent="0.2">
      <c r="A98" s="63">
        <f>Forside!B102</f>
        <v>0</v>
      </c>
      <c r="B98" s="63">
        <f>Forside!E102</f>
        <v>0</v>
      </c>
      <c r="C98" s="63" t="e">
        <f>IF(Forside!#REF!&gt;0,Forside!#REF!,Forside!L102)</f>
        <v>#REF!</v>
      </c>
      <c r="D98" s="142" t="e">
        <f>Beregninger_afgrøder!P92</f>
        <v>#N/A</v>
      </c>
      <c r="E98" s="142" t="e">
        <f>Beregninger_afgrøder!S92</f>
        <v>#N/A</v>
      </c>
      <c r="F98" s="142" t="e">
        <f>Beregninger_afgrøder!V92</f>
        <v>#N/A</v>
      </c>
      <c r="G98" s="61">
        <f>Beregninger_afgrøder!AE92</f>
        <v>0</v>
      </c>
      <c r="H98" s="61" t="e">
        <f>Beregninger_afgrøder!AH92</f>
        <v>#N/A</v>
      </c>
      <c r="I98" s="61" t="e">
        <f>Beregninger_afgrøder!AK92</f>
        <v>#N/A</v>
      </c>
      <c r="J98" s="61">
        <f>Beregninger_afgrøder!AL92</f>
        <v>0</v>
      </c>
      <c r="K98" s="61">
        <f>Beregninger_afgrøder!AM92</f>
        <v>0</v>
      </c>
      <c r="L98" s="61">
        <f>Beregninger_afgrøder!AN92</f>
        <v>0</v>
      </c>
      <c r="M98" s="61">
        <f>Beregninger_afgrøder!AQ92</f>
        <v>0</v>
      </c>
      <c r="N98" s="61">
        <f>Beregninger_afgrøder!AA92</f>
        <v>0</v>
      </c>
      <c r="O98" s="142" t="e">
        <f>Beregninger_afgrøder!AC92+IFERROR(Beregninger_efterafgrøder_udlæg!N93,0)</f>
        <v>#N/A</v>
      </c>
      <c r="P98" s="147">
        <f>Forside!U102</f>
        <v>0</v>
      </c>
      <c r="Q98" s="147">
        <f>Forside!V102</f>
        <v>0</v>
      </c>
      <c r="R98" s="147">
        <f>Forside!W102</f>
        <v>0</v>
      </c>
      <c r="S98" s="148" t="e">
        <f>Forside!#REF!</f>
        <v>#REF!</v>
      </c>
      <c r="T98" s="148" t="e">
        <f>Forside!#REF!</f>
        <v>#REF!</v>
      </c>
      <c r="U98" s="148" t="e">
        <f>Forside!#REF!</f>
        <v>#REF!</v>
      </c>
      <c r="V98" s="142">
        <f>Forside!X102</f>
        <v>0</v>
      </c>
      <c r="W98" s="142" t="e">
        <f>Forside!#REF!</f>
        <v>#REF!</v>
      </c>
      <c r="X98" s="142" t="e">
        <f>Forside!#REF!</f>
        <v>#REF!</v>
      </c>
    </row>
    <row r="99" spans="1:24" x14ac:dyDescent="0.2">
      <c r="A99" s="63">
        <f>Forside!B103</f>
        <v>0</v>
      </c>
      <c r="B99" s="63">
        <f>Forside!E103</f>
        <v>0</v>
      </c>
      <c r="C99" s="63" t="e">
        <f>IF(Forside!#REF!&gt;0,Forside!#REF!,Forside!L103)</f>
        <v>#REF!</v>
      </c>
      <c r="D99" s="142" t="e">
        <f>Beregninger_afgrøder!P93</f>
        <v>#N/A</v>
      </c>
      <c r="E99" s="142" t="e">
        <f>Beregninger_afgrøder!S93</f>
        <v>#N/A</v>
      </c>
      <c r="F99" s="142" t="e">
        <f>Beregninger_afgrøder!V93</f>
        <v>#N/A</v>
      </c>
      <c r="G99" s="61">
        <f>Beregninger_afgrøder!AE93</f>
        <v>0</v>
      </c>
      <c r="H99" s="61" t="e">
        <f>Beregninger_afgrøder!AH93</f>
        <v>#N/A</v>
      </c>
      <c r="I99" s="61" t="e">
        <f>Beregninger_afgrøder!AK93</f>
        <v>#N/A</v>
      </c>
      <c r="J99" s="61">
        <f>Beregninger_afgrøder!AL93</f>
        <v>0</v>
      </c>
      <c r="K99" s="61">
        <f>Beregninger_afgrøder!AM93</f>
        <v>0</v>
      </c>
      <c r="L99" s="61">
        <f>Beregninger_afgrøder!AN93</f>
        <v>0</v>
      </c>
      <c r="M99" s="61">
        <f>Beregninger_afgrøder!AQ93</f>
        <v>0</v>
      </c>
      <c r="N99" s="61">
        <f>Beregninger_afgrøder!AA93</f>
        <v>0</v>
      </c>
      <c r="O99" s="142" t="e">
        <f>Beregninger_afgrøder!AC93+IFERROR(Beregninger_efterafgrøder_udlæg!N94,0)</f>
        <v>#N/A</v>
      </c>
      <c r="P99" s="147">
        <f>Forside!U103</f>
        <v>0</v>
      </c>
      <c r="Q99" s="147">
        <f>Forside!V103</f>
        <v>0</v>
      </c>
      <c r="R99" s="147">
        <f>Forside!W103</f>
        <v>0</v>
      </c>
      <c r="S99" s="148" t="e">
        <f>Forside!#REF!</f>
        <v>#REF!</v>
      </c>
      <c r="T99" s="148" t="e">
        <f>Forside!#REF!</f>
        <v>#REF!</v>
      </c>
      <c r="U99" s="148" t="e">
        <f>Forside!#REF!</f>
        <v>#REF!</v>
      </c>
      <c r="V99" s="142">
        <f>Forside!X103</f>
        <v>0</v>
      </c>
      <c r="W99" s="142" t="e">
        <f>Forside!#REF!</f>
        <v>#REF!</v>
      </c>
      <c r="X99" s="142" t="e">
        <f>Forside!#REF!</f>
        <v>#REF!</v>
      </c>
    </row>
    <row r="100" spans="1:24" x14ac:dyDescent="0.2">
      <c r="A100" s="63">
        <f>Forside!B104</f>
        <v>0</v>
      </c>
      <c r="B100" s="63">
        <f>Forside!E104</f>
        <v>0</v>
      </c>
      <c r="C100" s="63" t="e">
        <f>IF(Forside!#REF!&gt;0,Forside!#REF!,Forside!L104)</f>
        <v>#REF!</v>
      </c>
      <c r="D100" s="142" t="e">
        <f>Beregninger_afgrøder!P94</f>
        <v>#N/A</v>
      </c>
      <c r="E100" s="142" t="e">
        <f>Beregninger_afgrøder!S94</f>
        <v>#N/A</v>
      </c>
      <c r="F100" s="142" t="e">
        <f>Beregninger_afgrøder!V94</f>
        <v>#N/A</v>
      </c>
      <c r="G100" s="61">
        <f>Beregninger_afgrøder!AE94</f>
        <v>0</v>
      </c>
      <c r="H100" s="61" t="e">
        <f>Beregninger_afgrøder!AH94</f>
        <v>#N/A</v>
      </c>
      <c r="I100" s="61" t="e">
        <f>Beregninger_afgrøder!AK94</f>
        <v>#N/A</v>
      </c>
      <c r="J100" s="61">
        <f>Beregninger_afgrøder!AL94</f>
        <v>0</v>
      </c>
      <c r="K100" s="61">
        <f>Beregninger_afgrøder!AM94</f>
        <v>0</v>
      </c>
      <c r="L100" s="61">
        <f>Beregninger_afgrøder!AN94</f>
        <v>0</v>
      </c>
      <c r="M100" s="61">
        <f>Beregninger_afgrøder!AQ94</f>
        <v>0</v>
      </c>
      <c r="N100" s="61">
        <f>Beregninger_afgrøder!AA94</f>
        <v>0</v>
      </c>
      <c r="O100" s="142" t="e">
        <f>Beregninger_afgrøder!AC94+IFERROR(Beregninger_efterafgrøder_udlæg!N95,0)</f>
        <v>#N/A</v>
      </c>
      <c r="P100" s="147">
        <f>Forside!U104</f>
        <v>0</v>
      </c>
      <c r="Q100" s="147">
        <f>Forside!V104</f>
        <v>0</v>
      </c>
      <c r="R100" s="147">
        <f>Forside!W104</f>
        <v>0</v>
      </c>
      <c r="S100" s="148" t="e">
        <f>Forside!#REF!</f>
        <v>#REF!</v>
      </c>
      <c r="T100" s="148" t="e">
        <f>Forside!#REF!</f>
        <v>#REF!</v>
      </c>
      <c r="U100" s="148" t="e">
        <f>Forside!#REF!</f>
        <v>#REF!</v>
      </c>
      <c r="V100" s="142">
        <f>Forside!X104</f>
        <v>0</v>
      </c>
      <c r="W100" s="142" t="e">
        <f>Forside!#REF!</f>
        <v>#REF!</v>
      </c>
      <c r="X100" s="142" t="e">
        <f>Forside!#REF!</f>
        <v>#REF!</v>
      </c>
    </row>
    <row r="101" spans="1:24" x14ac:dyDescent="0.2">
      <c r="A101" s="63">
        <f>Forside!B105</f>
        <v>0</v>
      </c>
      <c r="B101" s="63">
        <f>Forside!E105</f>
        <v>0</v>
      </c>
      <c r="C101" s="63" t="e">
        <f>IF(Forside!#REF!&gt;0,Forside!#REF!,Forside!L105)</f>
        <v>#REF!</v>
      </c>
      <c r="D101" s="142" t="e">
        <f>Beregninger_afgrøder!P95</f>
        <v>#N/A</v>
      </c>
      <c r="E101" s="142" t="e">
        <f>Beregninger_afgrøder!S95</f>
        <v>#N/A</v>
      </c>
      <c r="F101" s="142" t="e">
        <f>Beregninger_afgrøder!V95</f>
        <v>#N/A</v>
      </c>
      <c r="G101" s="61">
        <f>Beregninger_afgrøder!AE95</f>
        <v>0</v>
      </c>
      <c r="H101" s="61" t="e">
        <f>Beregninger_afgrøder!AH95</f>
        <v>#N/A</v>
      </c>
      <c r="I101" s="61" t="e">
        <f>Beregninger_afgrøder!AK95</f>
        <v>#N/A</v>
      </c>
      <c r="J101" s="61">
        <f>Beregninger_afgrøder!AL95</f>
        <v>0</v>
      </c>
      <c r="K101" s="61">
        <f>Beregninger_afgrøder!AM95</f>
        <v>0</v>
      </c>
      <c r="L101" s="61">
        <f>Beregninger_afgrøder!AN95</f>
        <v>0</v>
      </c>
      <c r="M101" s="61">
        <f>Beregninger_afgrøder!AQ95</f>
        <v>0</v>
      </c>
      <c r="N101" s="61">
        <f>Beregninger_afgrøder!AA95</f>
        <v>0</v>
      </c>
      <c r="O101" s="142" t="e">
        <f>Beregninger_afgrøder!AC95+IFERROR(Beregninger_efterafgrøder_udlæg!N96,0)</f>
        <v>#N/A</v>
      </c>
      <c r="P101" s="147">
        <f>Forside!U105</f>
        <v>0</v>
      </c>
      <c r="Q101" s="147">
        <f>Forside!V105</f>
        <v>0</v>
      </c>
      <c r="R101" s="147">
        <f>Forside!W105</f>
        <v>0</v>
      </c>
      <c r="S101" s="148" t="e">
        <f>Forside!#REF!</f>
        <v>#REF!</v>
      </c>
      <c r="T101" s="148" t="e">
        <f>Forside!#REF!</f>
        <v>#REF!</v>
      </c>
      <c r="U101" s="148" t="e">
        <f>Forside!#REF!</f>
        <v>#REF!</v>
      </c>
      <c r="V101" s="142">
        <f>Forside!X105</f>
        <v>0</v>
      </c>
      <c r="W101" s="142" t="e">
        <f>Forside!#REF!</f>
        <v>#REF!</v>
      </c>
      <c r="X101" s="142" t="e">
        <f>Forside!#REF!</f>
        <v>#REF!</v>
      </c>
    </row>
    <row r="102" spans="1:24" x14ac:dyDescent="0.2">
      <c r="A102" s="63">
        <f>Forside!B106</f>
        <v>0</v>
      </c>
      <c r="B102" s="63">
        <f>Forside!E106</f>
        <v>0</v>
      </c>
      <c r="C102" s="63" t="e">
        <f>IF(Forside!#REF!&gt;0,Forside!#REF!,Forside!L106)</f>
        <v>#REF!</v>
      </c>
      <c r="D102" s="142" t="e">
        <f>Beregninger_afgrøder!P96</f>
        <v>#N/A</v>
      </c>
      <c r="E102" s="142" t="e">
        <f>Beregninger_afgrøder!S96</f>
        <v>#N/A</v>
      </c>
      <c r="F102" s="142" t="e">
        <f>Beregninger_afgrøder!V96</f>
        <v>#N/A</v>
      </c>
      <c r="G102" s="61">
        <f>Beregninger_afgrøder!AE96</f>
        <v>0</v>
      </c>
      <c r="H102" s="61" t="e">
        <f>Beregninger_afgrøder!AH96</f>
        <v>#N/A</v>
      </c>
      <c r="I102" s="61" t="e">
        <f>Beregninger_afgrøder!AK96</f>
        <v>#N/A</v>
      </c>
      <c r="J102" s="61">
        <f>Beregninger_afgrøder!AL96</f>
        <v>0</v>
      </c>
      <c r="K102" s="61">
        <f>Beregninger_afgrøder!AM96</f>
        <v>0</v>
      </c>
      <c r="L102" s="61">
        <f>Beregninger_afgrøder!AN96</f>
        <v>0</v>
      </c>
      <c r="M102" s="61">
        <f>Beregninger_afgrøder!AQ96</f>
        <v>0</v>
      </c>
      <c r="N102" s="61">
        <f>Beregninger_afgrøder!AA96</f>
        <v>0</v>
      </c>
      <c r="O102" s="142" t="e">
        <f>Beregninger_afgrøder!AC96+IFERROR(Beregninger_efterafgrøder_udlæg!N97,0)</f>
        <v>#N/A</v>
      </c>
      <c r="P102" s="147">
        <f>Forside!U106</f>
        <v>0</v>
      </c>
      <c r="Q102" s="147">
        <f>Forside!V106</f>
        <v>0</v>
      </c>
      <c r="R102" s="147">
        <f>Forside!W106</f>
        <v>0</v>
      </c>
      <c r="S102" s="148" t="e">
        <f>Forside!#REF!</f>
        <v>#REF!</v>
      </c>
      <c r="T102" s="148" t="e">
        <f>Forside!#REF!</f>
        <v>#REF!</v>
      </c>
      <c r="U102" s="148" t="e">
        <f>Forside!#REF!</f>
        <v>#REF!</v>
      </c>
      <c r="V102" s="142">
        <f>Forside!X106</f>
        <v>0</v>
      </c>
      <c r="W102" s="142" t="e">
        <f>Forside!#REF!</f>
        <v>#REF!</v>
      </c>
      <c r="X102" s="142" t="e">
        <f>Forside!#REF!</f>
        <v>#REF!</v>
      </c>
    </row>
    <row r="103" spans="1:24" x14ac:dyDescent="0.2">
      <c r="A103" s="63">
        <f>Forside!B107</f>
        <v>0</v>
      </c>
      <c r="B103" s="63">
        <f>Forside!E107</f>
        <v>0</v>
      </c>
      <c r="C103" s="63" t="e">
        <f>IF(Forside!#REF!&gt;0,Forside!#REF!,Forside!L107)</f>
        <v>#REF!</v>
      </c>
      <c r="D103" s="142" t="e">
        <f>Beregninger_afgrøder!P97</f>
        <v>#N/A</v>
      </c>
      <c r="E103" s="142" t="e">
        <f>Beregninger_afgrøder!S97</f>
        <v>#N/A</v>
      </c>
      <c r="F103" s="142" t="e">
        <f>Beregninger_afgrøder!V97</f>
        <v>#N/A</v>
      </c>
      <c r="G103" s="61">
        <f>Beregninger_afgrøder!AE97</f>
        <v>0</v>
      </c>
      <c r="H103" s="61" t="e">
        <f>Beregninger_afgrøder!AH97</f>
        <v>#N/A</v>
      </c>
      <c r="I103" s="61" t="e">
        <f>Beregninger_afgrøder!AK97</f>
        <v>#N/A</v>
      </c>
      <c r="J103" s="61">
        <f>Beregninger_afgrøder!AL97</f>
        <v>0</v>
      </c>
      <c r="K103" s="61">
        <f>Beregninger_afgrøder!AM97</f>
        <v>0</v>
      </c>
      <c r="L103" s="61">
        <f>Beregninger_afgrøder!AN97</f>
        <v>0</v>
      </c>
      <c r="M103" s="61">
        <f>Beregninger_afgrøder!AQ97</f>
        <v>0</v>
      </c>
      <c r="N103" s="61">
        <f>Beregninger_afgrøder!AA97</f>
        <v>0</v>
      </c>
      <c r="O103" s="142" t="e">
        <f>Beregninger_afgrøder!AC97+IFERROR(Beregninger_efterafgrøder_udlæg!N98,0)</f>
        <v>#N/A</v>
      </c>
      <c r="P103" s="147">
        <f>Forside!U107</f>
        <v>0</v>
      </c>
      <c r="Q103" s="147">
        <f>Forside!V107</f>
        <v>0</v>
      </c>
      <c r="R103" s="147">
        <f>Forside!W107</f>
        <v>0</v>
      </c>
      <c r="S103" s="148" t="e">
        <f>Forside!#REF!</f>
        <v>#REF!</v>
      </c>
      <c r="T103" s="148" t="e">
        <f>Forside!#REF!</f>
        <v>#REF!</v>
      </c>
      <c r="U103" s="148" t="e">
        <f>Forside!#REF!</f>
        <v>#REF!</v>
      </c>
      <c r="V103" s="142">
        <f>Forside!X107</f>
        <v>0</v>
      </c>
      <c r="W103" s="142" t="e">
        <f>Forside!#REF!</f>
        <v>#REF!</v>
      </c>
      <c r="X103" s="142" t="e">
        <f>Forside!#REF!</f>
        <v>#REF!</v>
      </c>
    </row>
    <row r="104" spans="1:24" x14ac:dyDescent="0.2">
      <c r="A104" s="63">
        <f>Forside!B108</f>
        <v>0</v>
      </c>
      <c r="B104" s="63">
        <f>Forside!E108</f>
        <v>0</v>
      </c>
      <c r="C104" s="63" t="e">
        <f>IF(Forside!#REF!&gt;0,Forside!#REF!,Forside!L108)</f>
        <v>#REF!</v>
      </c>
      <c r="D104" s="142" t="e">
        <f>Beregninger_afgrøder!P98</f>
        <v>#N/A</v>
      </c>
      <c r="E104" s="142" t="e">
        <f>Beregninger_afgrøder!S98</f>
        <v>#N/A</v>
      </c>
      <c r="F104" s="142" t="e">
        <f>Beregninger_afgrøder!V98</f>
        <v>#N/A</v>
      </c>
      <c r="G104" s="61">
        <f>Beregninger_afgrøder!AE98</f>
        <v>0</v>
      </c>
      <c r="H104" s="61" t="e">
        <f>Beregninger_afgrøder!AH98</f>
        <v>#N/A</v>
      </c>
      <c r="I104" s="61" t="e">
        <f>Beregninger_afgrøder!AK98</f>
        <v>#N/A</v>
      </c>
      <c r="J104" s="61">
        <f>Beregninger_afgrøder!AL98</f>
        <v>0</v>
      </c>
      <c r="K104" s="61">
        <f>Beregninger_afgrøder!AM98</f>
        <v>0</v>
      </c>
      <c r="L104" s="61">
        <f>Beregninger_afgrøder!AN98</f>
        <v>0</v>
      </c>
      <c r="M104" s="61">
        <f>Beregninger_afgrøder!AQ98</f>
        <v>0</v>
      </c>
      <c r="N104" s="61">
        <f>Beregninger_afgrøder!AA98</f>
        <v>0</v>
      </c>
      <c r="O104" s="142" t="e">
        <f>Beregninger_afgrøder!AC98+IFERROR(Beregninger_efterafgrøder_udlæg!N99,0)</f>
        <v>#N/A</v>
      </c>
      <c r="P104" s="147">
        <f>Forside!U108</f>
        <v>0</v>
      </c>
      <c r="Q104" s="147">
        <f>Forside!V108</f>
        <v>0</v>
      </c>
      <c r="R104" s="147">
        <f>Forside!W108</f>
        <v>0</v>
      </c>
      <c r="S104" s="148" t="e">
        <f>Forside!#REF!</f>
        <v>#REF!</v>
      </c>
      <c r="T104" s="148" t="e">
        <f>Forside!#REF!</f>
        <v>#REF!</v>
      </c>
      <c r="U104" s="148" t="e">
        <f>Forside!#REF!</f>
        <v>#REF!</v>
      </c>
      <c r="V104" s="142">
        <f>Forside!X108</f>
        <v>0</v>
      </c>
      <c r="W104" s="142" t="e">
        <f>Forside!#REF!</f>
        <v>#REF!</v>
      </c>
      <c r="X104" s="142" t="e">
        <f>Forside!#REF!</f>
        <v>#REF!</v>
      </c>
    </row>
    <row r="105" spans="1:24" x14ac:dyDescent="0.2">
      <c r="A105" s="63">
        <f>Forside!B109</f>
        <v>0</v>
      </c>
      <c r="B105" s="63">
        <f>Forside!E109</f>
        <v>0</v>
      </c>
      <c r="C105" s="63" t="e">
        <f>IF(Forside!#REF!&gt;0,Forside!#REF!,Forside!L109)</f>
        <v>#REF!</v>
      </c>
      <c r="D105" s="142" t="e">
        <f>Beregninger_afgrøder!P99</f>
        <v>#N/A</v>
      </c>
      <c r="E105" s="142" t="e">
        <f>Beregninger_afgrøder!S99</f>
        <v>#N/A</v>
      </c>
      <c r="F105" s="142" t="e">
        <f>Beregninger_afgrøder!V99</f>
        <v>#N/A</v>
      </c>
      <c r="G105" s="61">
        <f>Beregninger_afgrøder!AE99</f>
        <v>0</v>
      </c>
      <c r="H105" s="61" t="e">
        <f>Beregninger_afgrøder!AH99</f>
        <v>#N/A</v>
      </c>
      <c r="I105" s="61" t="e">
        <f>Beregninger_afgrøder!AK99</f>
        <v>#N/A</v>
      </c>
      <c r="J105" s="61">
        <f>Beregninger_afgrøder!AL99</f>
        <v>0</v>
      </c>
      <c r="K105" s="61">
        <f>Beregninger_afgrøder!AM99</f>
        <v>0</v>
      </c>
      <c r="L105" s="61">
        <f>Beregninger_afgrøder!AN99</f>
        <v>0</v>
      </c>
      <c r="M105" s="61">
        <f>Beregninger_afgrøder!AQ99</f>
        <v>0</v>
      </c>
      <c r="N105" s="61">
        <f>Beregninger_afgrøder!AA99</f>
        <v>0</v>
      </c>
      <c r="O105" s="142" t="e">
        <f>Beregninger_afgrøder!AC99+IFERROR(Beregninger_efterafgrøder_udlæg!N100,0)</f>
        <v>#N/A</v>
      </c>
      <c r="P105" s="147">
        <f>Forside!U109</f>
        <v>0</v>
      </c>
      <c r="Q105" s="147">
        <f>Forside!V109</f>
        <v>0</v>
      </c>
      <c r="R105" s="147">
        <f>Forside!W109</f>
        <v>0</v>
      </c>
      <c r="S105" s="148" t="e">
        <f>Forside!#REF!</f>
        <v>#REF!</v>
      </c>
      <c r="T105" s="148" t="e">
        <f>Forside!#REF!</f>
        <v>#REF!</v>
      </c>
      <c r="U105" s="148" t="e">
        <f>Forside!#REF!</f>
        <v>#REF!</v>
      </c>
      <c r="V105" s="142">
        <f>Forside!X109</f>
        <v>0</v>
      </c>
      <c r="W105" s="142" t="e">
        <f>Forside!#REF!</f>
        <v>#REF!</v>
      </c>
      <c r="X105" s="142" t="e">
        <f>Forside!#REF!</f>
        <v>#REF!</v>
      </c>
    </row>
    <row r="106" spans="1:24" x14ac:dyDescent="0.2">
      <c r="A106" s="63">
        <f>Forside!B110</f>
        <v>0</v>
      </c>
      <c r="B106" s="63">
        <f>Forside!E110</f>
        <v>0</v>
      </c>
      <c r="C106" s="63" t="e">
        <f>IF(Forside!#REF!&gt;0,Forside!#REF!,Forside!L110)</f>
        <v>#REF!</v>
      </c>
      <c r="D106" s="142" t="e">
        <f>Beregninger_afgrøder!P100</f>
        <v>#N/A</v>
      </c>
      <c r="E106" s="142" t="e">
        <f>Beregninger_afgrøder!S100</f>
        <v>#N/A</v>
      </c>
      <c r="F106" s="142" t="e">
        <f>Beregninger_afgrøder!V100</f>
        <v>#N/A</v>
      </c>
      <c r="G106" s="61">
        <f>Beregninger_afgrøder!AE100</f>
        <v>0</v>
      </c>
      <c r="H106" s="61" t="e">
        <f>Beregninger_afgrøder!AH100</f>
        <v>#N/A</v>
      </c>
      <c r="I106" s="61" t="e">
        <f>Beregninger_afgrøder!AK100</f>
        <v>#N/A</v>
      </c>
      <c r="J106" s="61">
        <f>Beregninger_afgrøder!AL100</f>
        <v>0</v>
      </c>
      <c r="K106" s="61">
        <f>Beregninger_afgrøder!AM100</f>
        <v>0</v>
      </c>
      <c r="L106" s="61">
        <f>Beregninger_afgrøder!AN100</f>
        <v>0</v>
      </c>
      <c r="M106" s="61">
        <f>Beregninger_afgrøder!AQ100</f>
        <v>0</v>
      </c>
      <c r="N106" s="61">
        <f>Beregninger_afgrøder!AA100</f>
        <v>0</v>
      </c>
      <c r="O106" s="142" t="e">
        <f>Beregninger_afgrøder!AC100+IFERROR(Beregninger_efterafgrøder_udlæg!N101,0)</f>
        <v>#N/A</v>
      </c>
      <c r="P106" s="147">
        <f>Forside!U110</f>
        <v>0</v>
      </c>
      <c r="Q106" s="147">
        <f>Forside!V110</f>
        <v>0</v>
      </c>
      <c r="R106" s="147">
        <f>Forside!W110</f>
        <v>0</v>
      </c>
      <c r="S106" s="148" t="e">
        <f>Forside!#REF!</f>
        <v>#REF!</v>
      </c>
      <c r="T106" s="148" t="e">
        <f>Forside!#REF!</f>
        <v>#REF!</v>
      </c>
      <c r="U106" s="148" t="e">
        <f>Forside!#REF!</f>
        <v>#REF!</v>
      </c>
      <c r="V106" s="142">
        <f>Forside!X110</f>
        <v>0</v>
      </c>
      <c r="W106" s="142" t="e">
        <f>Forside!#REF!</f>
        <v>#REF!</v>
      </c>
      <c r="X106" s="142" t="e">
        <f>Forside!#REF!</f>
        <v>#REF!</v>
      </c>
    </row>
    <row r="107" spans="1:24" x14ac:dyDescent="0.2">
      <c r="A107" s="63">
        <f>Forside!B111</f>
        <v>0</v>
      </c>
      <c r="B107" s="63">
        <f>Forside!E111</f>
        <v>0</v>
      </c>
      <c r="C107" s="63" t="e">
        <f>IF(Forside!#REF!&gt;0,Forside!#REF!,Forside!L111)</f>
        <v>#REF!</v>
      </c>
      <c r="D107" s="142" t="e">
        <f>Beregninger_afgrøder!P101</f>
        <v>#N/A</v>
      </c>
      <c r="E107" s="142" t="e">
        <f>Beregninger_afgrøder!S101</f>
        <v>#N/A</v>
      </c>
      <c r="F107" s="142" t="e">
        <f>Beregninger_afgrøder!V101</f>
        <v>#N/A</v>
      </c>
      <c r="G107" s="61">
        <f>Beregninger_afgrøder!AE101</f>
        <v>0</v>
      </c>
      <c r="H107" s="61" t="e">
        <f>Beregninger_afgrøder!AH101</f>
        <v>#N/A</v>
      </c>
      <c r="I107" s="61" t="e">
        <f>Beregninger_afgrøder!AK101</f>
        <v>#N/A</v>
      </c>
      <c r="J107" s="61">
        <f>Beregninger_afgrøder!AL101</f>
        <v>0</v>
      </c>
      <c r="K107" s="61">
        <f>Beregninger_afgrøder!AM101</f>
        <v>0</v>
      </c>
      <c r="L107" s="61">
        <f>Beregninger_afgrøder!AN101</f>
        <v>0</v>
      </c>
      <c r="M107" s="61">
        <f>Beregninger_afgrøder!AQ101</f>
        <v>0</v>
      </c>
      <c r="N107" s="61">
        <f>Beregninger_afgrøder!AA101</f>
        <v>0</v>
      </c>
      <c r="O107" s="142" t="e">
        <f>Beregninger_afgrøder!AC101+IFERROR(Beregninger_efterafgrøder_udlæg!N102,0)</f>
        <v>#N/A</v>
      </c>
      <c r="P107" s="147">
        <f>Forside!U111</f>
        <v>0</v>
      </c>
      <c r="Q107" s="147">
        <f>Forside!V111</f>
        <v>0</v>
      </c>
      <c r="R107" s="147">
        <f>Forside!W111</f>
        <v>0</v>
      </c>
      <c r="S107" s="148" t="e">
        <f>Forside!#REF!</f>
        <v>#REF!</v>
      </c>
      <c r="T107" s="148" t="e">
        <f>Forside!#REF!</f>
        <v>#REF!</v>
      </c>
      <c r="U107" s="148" t="e">
        <f>Forside!#REF!</f>
        <v>#REF!</v>
      </c>
      <c r="V107" s="142">
        <f>Forside!X111</f>
        <v>0</v>
      </c>
      <c r="W107" s="142" t="e">
        <f>Forside!#REF!</f>
        <v>#REF!</v>
      </c>
      <c r="X107" s="142" t="e">
        <f>Forside!#REF!</f>
        <v>#REF!</v>
      </c>
    </row>
    <row r="108" spans="1:24" x14ac:dyDescent="0.2">
      <c r="A108" s="63">
        <f>Forside!B112</f>
        <v>0</v>
      </c>
      <c r="B108" s="63">
        <f>Forside!E112</f>
        <v>0</v>
      </c>
      <c r="C108" s="63" t="e">
        <f>IF(Forside!#REF!&gt;0,Forside!#REF!,Forside!L112)</f>
        <v>#REF!</v>
      </c>
      <c r="D108" s="142" t="e">
        <f>Beregninger_afgrøder!P102</f>
        <v>#N/A</v>
      </c>
      <c r="E108" s="142" t="e">
        <f>Beregninger_afgrøder!S102</f>
        <v>#N/A</v>
      </c>
      <c r="F108" s="142" t="e">
        <f>Beregninger_afgrøder!V102</f>
        <v>#N/A</v>
      </c>
      <c r="G108" s="61">
        <f>Beregninger_afgrøder!AE102</f>
        <v>0</v>
      </c>
      <c r="H108" s="61" t="e">
        <f>Beregninger_afgrøder!AH102</f>
        <v>#N/A</v>
      </c>
      <c r="I108" s="61" t="e">
        <f>Beregninger_afgrøder!AK102</f>
        <v>#N/A</v>
      </c>
      <c r="J108" s="61">
        <f>Beregninger_afgrøder!AL102</f>
        <v>0</v>
      </c>
      <c r="K108" s="61">
        <f>Beregninger_afgrøder!AM102</f>
        <v>0</v>
      </c>
      <c r="L108" s="61">
        <f>Beregninger_afgrøder!AN102</f>
        <v>0</v>
      </c>
      <c r="M108" s="61">
        <f>Beregninger_afgrøder!AQ102</f>
        <v>0</v>
      </c>
      <c r="N108" s="61">
        <f>Beregninger_afgrøder!AA102</f>
        <v>0</v>
      </c>
      <c r="O108" s="142" t="e">
        <f>Beregninger_afgrøder!AC102+IFERROR(Beregninger_efterafgrøder_udlæg!N103,0)</f>
        <v>#N/A</v>
      </c>
      <c r="P108" s="147">
        <f>Forside!U112</f>
        <v>0</v>
      </c>
      <c r="Q108" s="147">
        <f>Forside!V112</f>
        <v>0</v>
      </c>
      <c r="R108" s="147">
        <f>Forside!W112</f>
        <v>0</v>
      </c>
      <c r="S108" s="148" t="e">
        <f>Forside!#REF!</f>
        <v>#REF!</v>
      </c>
      <c r="T108" s="148" t="e">
        <f>Forside!#REF!</f>
        <v>#REF!</v>
      </c>
      <c r="U108" s="148" t="e">
        <f>Forside!#REF!</f>
        <v>#REF!</v>
      </c>
      <c r="V108" s="142">
        <f>Forside!X112</f>
        <v>0</v>
      </c>
      <c r="W108" s="142" t="e">
        <f>Forside!#REF!</f>
        <v>#REF!</v>
      </c>
      <c r="X108" s="142" t="e">
        <f>Forside!#REF!</f>
        <v>#REF!</v>
      </c>
    </row>
    <row r="109" spans="1:24" x14ac:dyDescent="0.2">
      <c r="A109" s="63">
        <f>Forside!B113</f>
        <v>0</v>
      </c>
      <c r="B109" s="63">
        <f>Forside!E113</f>
        <v>0</v>
      </c>
      <c r="C109" s="63" t="e">
        <f>IF(Forside!#REF!&gt;0,Forside!#REF!,Forside!L113)</f>
        <v>#REF!</v>
      </c>
      <c r="D109" s="142" t="e">
        <f>Beregninger_afgrøder!P103</f>
        <v>#N/A</v>
      </c>
      <c r="E109" s="142" t="e">
        <f>Beregninger_afgrøder!S103</f>
        <v>#N/A</v>
      </c>
      <c r="F109" s="142" t="e">
        <f>Beregninger_afgrøder!V103</f>
        <v>#N/A</v>
      </c>
      <c r="G109" s="61">
        <f>Beregninger_afgrøder!AE103</f>
        <v>0</v>
      </c>
      <c r="H109" s="61" t="e">
        <f>Beregninger_afgrøder!AH103</f>
        <v>#N/A</v>
      </c>
      <c r="I109" s="61" t="e">
        <f>Beregninger_afgrøder!AK103</f>
        <v>#N/A</v>
      </c>
      <c r="J109" s="61">
        <f>Beregninger_afgrøder!AL103</f>
        <v>0</v>
      </c>
      <c r="K109" s="61">
        <f>Beregninger_afgrøder!AM103</f>
        <v>0</v>
      </c>
      <c r="L109" s="61">
        <f>Beregninger_afgrøder!AN103</f>
        <v>0</v>
      </c>
      <c r="M109" s="61">
        <f>Beregninger_afgrøder!AQ103</f>
        <v>0</v>
      </c>
      <c r="N109" s="61">
        <f>Beregninger_afgrøder!AA103</f>
        <v>0</v>
      </c>
      <c r="O109" s="142" t="e">
        <f>Beregninger_afgrøder!AC103+IFERROR(Beregninger_efterafgrøder_udlæg!N104,0)</f>
        <v>#N/A</v>
      </c>
      <c r="P109" s="147">
        <f>Forside!U113</f>
        <v>0</v>
      </c>
      <c r="Q109" s="147">
        <f>Forside!V113</f>
        <v>0</v>
      </c>
      <c r="R109" s="147">
        <f>Forside!W113</f>
        <v>0</v>
      </c>
      <c r="S109" s="148" t="e">
        <f>Forside!#REF!</f>
        <v>#REF!</v>
      </c>
      <c r="T109" s="148" t="e">
        <f>Forside!#REF!</f>
        <v>#REF!</v>
      </c>
      <c r="U109" s="148" t="e">
        <f>Forside!#REF!</f>
        <v>#REF!</v>
      </c>
      <c r="V109" s="142">
        <f>Forside!X113</f>
        <v>0</v>
      </c>
      <c r="W109" s="142" t="e">
        <f>Forside!#REF!</f>
        <v>#REF!</v>
      </c>
      <c r="X109" s="142" t="e">
        <f>Forside!#REF!</f>
        <v>#REF!</v>
      </c>
    </row>
    <row r="110" spans="1:24" x14ac:dyDescent="0.2">
      <c r="A110" s="63">
        <f>Forside!B114</f>
        <v>0</v>
      </c>
      <c r="B110" s="63">
        <f>Forside!E114</f>
        <v>0</v>
      </c>
      <c r="C110" s="63" t="e">
        <f>IF(Forside!#REF!&gt;0,Forside!#REF!,Forside!L114)</f>
        <v>#REF!</v>
      </c>
      <c r="D110" s="142" t="e">
        <f>Beregninger_afgrøder!P104</f>
        <v>#N/A</v>
      </c>
      <c r="E110" s="142" t="e">
        <f>Beregninger_afgrøder!S104</f>
        <v>#N/A</v>
      </c>
      <c r="F110" s="142" t="e">
        <f>Beregninger_afgrøder!V104</f>
        <v>#N/A</v>
      </c>
      <c r="G110" s="61">
        <f>Beregninger_afgrøder!AE104</f>
        <v>0</v>
      </c>
      <c r="H110" s="61" t="e">
        <f>Beregninger_afgrøder!AH104</f>
        <v>#N/A</v>
      </c>
      <c r="I110" s="61" t="e">
        <f>Beregninger_afgrøder!AK104</f>
        <v>#N/A</v>
      </c>
      <c r="J110" s="61">
        <f>Beregninger_afgrøder!AL104</f>
        <v>0</v>
      </c>
      <c r="K110" s="61">
        <f>Beregninger_afgrøder!AM104</f>
        <v>0</v>
      </c>
      <c r="L110" s="61">
        <f>Beregninger_afgrøder!AN104</f>
        <v>0</v>
      </c>
      <c r="M110" s="61">
        <f>Beregninger_afgrøder!AQ104</f>
        <v>0</v>
      </c>
      <c r="N110" s="61">
        <f>Beregninger_afgrøder!AA104</f>
        <v>0</v>
      </c>
      <c r="O110" s="142" t="e">
        <f>Beregninger_afgrøder!AC104+IFERROR(Beregninger_efterafgrøder_udlæg!N105,0)</f>
        <v>#N/A</v>
      </c>
      <c r="P110" s="147">
        <f>Forside!U114</f>
        <v>0</v>
      </c>
      <c r="Q110" s="147">
        <f>Forside!V114</f>
        <v>0</v>
      </c>
      <c r="R110" s="147">
        <f>Forside!W114</f>
        <v>0</v>
      </c>
      <c r="S110" s="148" t="e">
        <f>Forside!#REF!</f>
        <v>#REF!</v>
      </c>
      <c r="T110" s="148" t="e">
        <f>Forside!#REF!</f>
        <v>#REF!</v>
      </c>
      <c r="U110" s="148" t="e">
        <f>Forside!#REF!</f>
        <v>#REF!</v>
      </c>
      <c r="V110" s="142">
        <f>Forside!X114</f>
        <v>0</v>
      </c>
      <c r="W110" s="142" t="e">
        <f>Forside!#REF!</f>
        <v>#REF!</v>
      </c>
      <c r="X110" s="142" t="e">
        <f>Forside!#REF!</f>
        <v>#REF!</v>
      </c>
    </row>
    <row r="111" spans="1:24" x14ac:dyDescent="0.2">
      <c r="A111" s="63">
        <f>Forside!B115</f>
        <v>0</v>
      </c>
      <c r="B111" s="63">
        <f>Forside!E115</f>
        <v>0</v>
      </c>
      <c r="C111" s="63" t="e">
        <f>IF(Forside!#REF!&gt;0,Forside!#REF!,Forside!L115)</f>
        <v>#REF!</v>
      </c>
      <c r="D111" s="142" t="e">
        <f>Beregninger_afgrøder!P105</f>
        <v>#N/A</v>
      </c>
      <c r="E111" s="142" t="e">
        <f>Beregninger_afgrøder!S105</f>
        <v>#N/A</v>
      </c>
      <c r="F111" s="142" t="e">
        <f>Beregninger_afgrøder!V105</f>
        <v>#N/A</v>
      </c>
      <c r="G111" s="61">
        <f>Beregninger_afgrøder!AE105</f>
        <v>0</v>
      </c>
      <c r="H111" s="61" t="e">
        <f>Beregninger_afgrøder!AH105</f>
        <v>#N/A</v>
      </c>
      <c r="I111" s="61" t="e">
        <f>Beregninger_afgrøder!AK105</f>
        <v>#N/A</v>
      </c>
      <c r="J111" s="61">
        <f>Beregninger_afgrøder!AL105</f>
        <v>0</v>
      </c>
      <c r="K111" s="61">
        <f>Beregninger_afgrøder!AM105</f>
        <v>0</v>
      </c>
      <c r="L111" s="61">
        <f>Beregninger_afgrøder!AN105</f>
        <v>0</v>
      </c>
      <c r="M111" s="61">
        <f>Beregninger_afgrøder!AQ105</f>
        <v>0</v>
      </c>
      <c r="N111" s="61">
        <f>Beregninger_afgrøder!AA105</f>
        <v>0</v>
      </c>
      <c r="O111" s="142" t="e">
        <f>Beregninger_afgrøder!AC105+IFERROR(Beregninger_efterafgrøder_udlæg!N106,0)</f>
        <v>#N/A</v>
      </c>
      <c r="P111" s="147">
        <f>Forside!U115</f>
        <v>0</v>
      </c>
      <c r="Q111" s="147">
        <f>Forside!V115</f>
        <v>0</v>
      </c>
      <c r="R111" s="147">
        <f>Forside!W115</f>
        <v>0</v>
      </c>
      <c r="S111" s="148" t="e">
        <f>Forside!#REF!</f>
        <v>#REF!</v>
      </c>
      <c r="T111" s="148" t="e">
        <f>Forside!#REF!</f>
        <v>#REF!</v>
      </c>
      <c r="U111" s="148" t="e">
        <f>Forside!#REF!</f>
        <v>#REF!</v>
      </c>
      <c r="V111" s="142">
        <f>Forside!X115</f>
        <v>0</v>
      </c>
      <c r="W111" s="142" t="e">
        <f>Forside!#REF!</f>
        <v>#REF!</v>
      </c>
      <c r="X111" s="142" t="e">
        <f>Forside!#REF!</f>
        <v>#REF!</v>
      </c>
    </row>
    <row r="112" spans="1:24" x14ac:dyDescent="0.2">
      <c r="A112" s="63">
        <f>Forside!B116</f>
        <v>0</v>
      </c>
      <c r="B112" s="63">
        <f>Forside!E116</f>
        <v>0</v>
      </c>
      <c r="C112" s="63" t="e">
        <f>IF(Forside!#REF!&gt;0,Forside!#REF!,Forside!L116)</f>
        <v>#REF!</v>
      </c>
      <c r="D112" s="142" t="e">
        <f>Beregninger_afgrøder!P106</f>
        <v>#N/A</v>
      </c>
      <c r="E112" s="142" t="e">
        <f>Beregninger_afgrøder!S106</f>
        <v>#N/A</v>
      </c>
      <c r="F112" s="142" t="e">
        <f>Beregninger_afgrøder!V106</f>
        <v>#N/A</v>
      </c>
      <c r="G112" s="61">
        <f>Beregninger_afgrøder!AE106</f>
        <v>0</v>
      </c>
      <c r="H112" s="61" t="e">
        <f>Beregninger_afgrøder!AH106</f>
        <v>#N/A</v>
      </c>
      <c r="I112" s="61" t="e">
        <f>Beregninger_afgrøder!AK106</f>
        <v>#N/A</v>
      </c>
      <c r="J112" s="61">
        <f>Beregninger_afgrøder!AL106</f>
        <v>0</v>
      </c>
      <c r="K112" s="61">
        <f>Beregninger_afgrøder!AM106</f>
        <v>0</v>
      </c>
      <c r="L112" s="61">
        <f>Beregninger_afgrøder!AN106</f>
        <v>0</v>
      </c>
      <c r="M112" s="61">
        <f>Beregninger_afgrøder!AQ106</f>
        <v>0</v>
      </c>
      <c r="N112" s="61">
        <f>Beregninger_afgrøder!AA106</f>
        <v>0</v>
      </c>
      <c r="O112" s="142" t="e">
        <f>Beregninger_afgrøder!AC106+IFERROR(Beregninger_efterafgrøder_udlæg!N107,0)</f>
        <v>#N/A</v>
      </c>
      <c r="P112" s="147">
        <f>Forside!U116</f>
        <v>0</v>
      </c>
      <c r="Q112" s="147">
        <f>Forside!V116</f>
        <v>0</v>
      </c>
      <c r="R112" s="147">
        <f>Forside!W116</f>
        <v>0</v>
      </c>
      <c r="S112" s="148" t="e">
        <f>Forside!#REF!</f>
        <v>#REF!</v>
      </c>
      <c r="T112" s="148" t="e">
        <f>Forside!#REF!</f>
        <v>#REF!</v>
      </c>
      <c r="U112" s="148" t="e">
        <f>Forside!#REF!</f>
        <v>#REF!</v>
      </c>
      <c r="V112" s="142">
        <f>Forside!X116</f>
        <v>0</v>
      </c>
      <c r="W112" s="142" t="e">
        <f>Forside!#REF!</f>
        <v>#REF!</v>
      </c>
      <c r="X112" s="142" t="e">
        <f>Forside!#REF!</f>
        <v>#REF!</v>
      </c>
    </row>
    <row r="113" spans="1:24" x14ac:dyDescent="0.2">
      <c r="A113" s="63">
        <f>Forside!B117</f>
        <v>0</v>
      </c>
      <c r="B113" s="63">
        <f>Forside!E117</f>
        <v>0</v>
      </c>
      <c r="C113" s="63" t="e">
        <f>IF(Forside!#REF!&gt;0,Forside!#REF!,Forside!L117)</f>
        <v>#REF!</v>
      </c>
      <c r="D113" s="142" t="e">
        <f>Beregninger_afgrøder!P107</f>
        <v>#N/A</v>
      </c>
      <c r="E113" s="142" t="e">
        <f>Beregninger_afgrøder!S107</f>
        <v>#N/A</v>
      </c>
      <c r="F113" s="142" t="e">
        <f>Beregninger_afgrøder!V107</f>
        <v>#N/A</v>
      </c>
      <c r="G113" s="61">
        <f>Beregninger_afgrøder!AE107</f>
        <v>0</v>
      </c>
      <c r="H113" s="61" t="e">
        <f>Beregninger_afgrøder!AH107</f>
        <v>#N/A</v>
      </c>
      <c r="I113" s="61" t="e">
        <f>Beregninger_afgrøder!AK107</f>
        <v>#N/A</v>
      </c>
      <c r="J113" s="61">
        <f>Beregninger_afgrøder!AL107</f>
        <v>0</v>
      </c>
      <c r="K113" s="61">
        <f>Beregninger_afgrøder!AM107</f>
        <v>0</v>
      </c>
      <c r="L113" s="61">
        <f>Beregninger_afgrøder!AN107</f>
        <v>0</v>
      </c>
      <c r="M113" s="61">
        <f>Beregninger_afgrøder!AQ107</f>
        <v>0</v>
      </c>
      <c r="N113" s="61">
        <f>Beregninger_afgrøder!AA107</f>
        <v>0</v>
      </c>
      <c r="O113" s="142" t="e">
        <f>Beregninger_afgrøder!AC107+IFERROR(Beregninger_efterafgrøder_udlæg!N108,0)</f>
        <v>#N/A</v>
      </c>
      <c r="P113" s="147">
        <f>Forside!U117</f>
        <v>0</v>
      </c>
      <c r="Q113" s="147">
        <f>Forside!V117</f>
        <v>0</v>
      </c>
      <c r="R113" s="147">
        <f>Forside!W117</f>
        <v>0</v>
      </c>
      <c r="S113" s="148" t="e">
        <f>Forside!#REF!</f>
        <v>#REF!</v>
      </c>
      <c r="T113" s="148" t="e">
        <f>Forside!#REF!</f>
        <v>#REF!</v>
      </c>
      <c r="U113" s="148" t="e">
        <f>Forside!#REF!</f>
        <v>#REF!</v>
      </c>
      <c r="V113" s="142">
        <f>Forside!X117</f>
        <v>0</v>
      </c>
      <c r="W113" s="142" t="e">
        <f>Forside!#REF!</f>
        <v>#REF!</v>
      </c>
      <c r="X113" s="142" t="e">
        <f>Forside!#REF!</f>
        <v>#REF!</v>
      </c>
    </row>
    <row r="114" spans="1:24" x14ac:dyDescent="0.2">
      <c r="A114" s="63">
        <f>Forside!B118</f>
        <v>0</v>
      </c>
      <c r="B114" s="63">
        <f>Forside!E118</f>
        <v>0</v>
      </c>
      <c r="C114" s="63" t="e">
        <f>IF(Forside!#REF!&gt;0,Forside!#REF!,Forside!L118)</f>
        <v>#REF!</v>
      </c>
      <c r="D114" s="142" t="e">
        <f>Beregninger_afgrøder!P108</f>
        <v>#N/A</v>
      </c>
      <c r="E114" s="142" t="e">
        <f>Beregninger_afgrøder!S108</f>
        <v>#N/A</v>
      </c>
      <c r="F114" s="142" t="e">
        <f>Beregninger_afgrøder!V108</f>
        <v>#N/A</v>
      </c>
      <c r="G114" s="61">
        <f>Beregninger_afgrøder!AE108</f>
        <v>0</v>
      </c>
      <c r="H114" s="61" t="e">
        <f>Beregninger_afgrøder!AH108</f>
        <v>#N/A</v>
      </c>
      <c r="I114" s="61" t="e">
        <f>Beregninger_afgrøder!AK108</f>
        <v>#N/A</v>
      </c>
      <c r="J114" s="61">
        <f>Beregninger_afgrøder!AL108</f>
        <v>0</v>
      </c>
      <c r="K114" s="61">
        <f>Beregninger_afgrøder!AM108</f>
        <v>0</v>
      </c>
      <c r="L114" s="61">
        <f>Beregninger_afgrøder!AN108</f>
        <v>0</v>
      </c>
      <c r="M114" s="61">
        <f>Beregninger_afgrøder!AQ108</f>
        <v>0</v>
      </c>
      <c r="N114" s="61">
        <f>Beregninger_afgrøder!AA108</f>
        <v>0</v>
      </c>
      <c r="O114" s="142" t="e">
        <f>Beregninger_afgrøder!AC108+IFERROR(Beregninger_efterafgrøder_udlæg!N109,0)</f>
        <v>#N/A</v>
      </c>
      <c r="P114" s="147">
        <f>Forside!U118</f>
        <v>0</v>
      </c>
      <c r="Q114" s="147">
        <f>Forside!V118</f>
        <v>0</v>
      </c>
      <c r="R114" s="147">
        <f>Forside!W118</f>
        <v>0</v>
      </c>
      <c r="S114" s="148" t="e">
        <f>Forside!#REF!</f>
        <v>#REF!</v>
      </c>
      <c r="T114" s="148" t="e">
        <f>Forside!#REF!</f>
        <v>#REF!</v>
      </c>
      <c r="U114" s="148" t="e">
        <f>Forside!#REF!</f>
        <v>#REF!</v>
      </c>
      <c r="V114" s="142">
        <f>Forside!X118</f>
        <v>0</v>
      </c>
      <c r="W114" s="142" t="e">
        <f>Forside!#REF!</f>
        <v>#REF!</v>
      </c>
      <c r="X114" s="142" t="e">
        <f>Forside!#REF!</f>
        <v>#REF!</v>
      </c>
    </row>
    <row r="115" spans="1:24" x14ac:dyDescent="0.2">
      <c r="A115" s="63">
        <f>Forside!B119</f>
        <v>0</v>
      </c>
      <c r="B115" s="63">
        <f>Forside!E119</f>
        <v>0</v>
      </c>
      <c r="C115" s="63" t="e">
        <f>IF(Forside!#REF!&gt;0,Forside!#REF!,Forside!L119)</f>
        <v>#REF!</v>
      </c>
      <c r="D115" s="142" t="e">
        <f>Beregninger_afgrøder!P109</f>
        <v>#N/A</v>
      </c>
      <c r="E115" s="142" t="e">
        <f>Beregninger_afgrøder!S109</f>
        <v>#N/A</v>
      </c>
      <c r="F115" s="142" t="e">
        <f>Beregninger_afgrøder!V109</f>
        <v>#N/A</v>
      </c>
      <c r="G115" s="61">
        <f>Beregninger_afgrøder!AE109</f>
        <v>0</v>
      </c>
      <c r="H115" s="61" t="e">
        <f>Beregninger_afgrøder!AH109</f>
        <v>#N/A</v>
      </c>
      <c r="I115" s="61" t="e">
        <f>Beregninger_afgrøder!AK109</f>
        <v>#N/A</v>
      </c>
      <c r="J115" s="61">
        <f>Beregninger_afgrøder!AL109</f>
        <v>0</v>
      </c>
      <c r="K115" s="61">
        <f>Beregninger_afgrøder!AM109</f>
        <v>0</v>
      </c>
      <c r="L115" s="61">
        <f>Beregninger_afgrøder!AN109</f>
        <v>0</v>
      </c>
      <c r="M115" s="61">
        <f>Beregninger_afgrøder!AQ109</f>
        <v>0</v>
      </c>
      <c r="N115" s="61">
        <f>Beregninger_afgrøder!AA109</f>
        <v>0</v>
      </c>
      <c r="O115" s="142" t="e">
        <f>Beregninger_afgrøder!AC109+IFERROR(Beregninger_efterafgrøder_udlæg!N110,0)</f>
        <v>#N/A</v>
      </c>
      <c r="P115" s="147">
        <f>Forside!U119</f>
        <v>0</v>
      </c>
      <c r="Q115" s="147">
        <f>Forside!V119</f>
        <v>0</v>
      </c>
      <c r="R115" s="147">
        <f>Forside!W119</f>
        <v>0</v>
      </c>
      <c r="S115" s="148" t="e">
        <f>Forside!#REF!</f>
        <v>#REF!</v>
      </c>
      <c r="T115" s="148" t="e">
        <f>Forside!#REF!</f>
        <v>#REF!</v>
      </c>
      <c r="U115" s="148" t="e">
        <f>Forside!#REF!</f>
        <v>#REF!</v>
      </c>
      <c r="V115" s="142">
        <f>Forside!X119</f>
        <v>0</v>
      </c>
      <c r="W115" s="142" t="e">
        <f>Forside!#REF!</f>
        <v>#REF!</v>
      </c>
      <c r="X115" s="142" t="e">
        <f>Forside!#REF!</f>
        <v>#REF!</v>
      </c>
    </row>
    <row r="116" spans="1:24" x14ac:dyDescent="0.2">
      <c r="A116" s="63">
        <f>Forside!B120</f>
        <v>0</v>
      </c>
      <c r="B116" s="63">
        <f>Forside!E120</f>
        <v>0</v>
      </c>
      <c r="C116" s="63" t="e">
        <f>IF(Forside!#REF!&gt;0,Forside!#REF!,Forside!L120)</f>
        <v>#REF!</v>
      </c>
      <c r="D116" s="142" t="e">
        <f>Beregninger_afgrøder!P110</f>
        <v>#N/A</v>
      </c>
      <c r="E116" s="142" t="e">
        <f>Beregninger_afgrøder!S110</f>
        <v>#N/A</v>
      </c>
      <c r="F116" s="142" t="e">
        <f>Beregninger_afgrøder!V110</f>
        <v>#N/A</v>
      </c>
      <c r="G116" s="61">
        <f>Beregninger_afgrøder!AE110</f>
        <v>0</v>
      </c>
      <c r="H116" s="61" t="e">
        <f>Beregninger_afgrøder!AH110</f>
        <v>#N/A</v>
      </c>
      <c r="I116" s="61" t="e">
        <f>Beregninger_afgrøder!AK110</f>
        <v>#N/A</v>
      </c>
      <c r="J116" s="61">
        <f>Beregninger_afgrøder!AL110</f>
        <v>0</v>
      </c>
      <c r="K116" s="61">
        <f>Beregninger_afgrøder!AM110</f>
        <v>0</v>
      </c>
      <c r="L116" s="61">
        <f>Beregninger_afgrøder!AN110</f>
        <v>0</v>
      </c>
      <c r="M116" s="61">
        <f>Beregninger_afgrøder!AQ110</f>
        <v>0</v>
      </c>
      <c r="N116" s="61">
        <f>Beregninger_afgrøder!AA110</f>
        <v>0</v>
      </c>
      <c r="O116" s="142" t="e">
        <f>Beregninger_afgrøder!AC110+IFERROR(Beregninger_efterafgrøder_udlæg!N111,0)</f>
        <v>#N/A</v>
      </c>
      <c r="P116" s="147">
        <f>Forside!U120</f>
        <v>0</v>
      </c>
      <c r="Q116" s="147">
        <f>Forside!V120</f>
        <v>0</v>
      </c>
      <c r="R116" s="147">
        <f>Forside!W120</f>
        <v>0</v>
      </c>
      <c r="S116" s="148" t="e">
        <f>Forside!#REF!</f>
        <v>#REF!</v>
      </c>
      <c r="T116" s="148" t="e">
        <f>Forside!#REF!</f>
        <v>#REF!</v>
      </c>
      <c r="U116" s="148" t="e">
        <f>Forside!#REF!</f>
        <v>#REF!</v>
      </c>
      <c r="V116" s="142">
        <f>Forside!X120</f>
        <v>0</v>
      </c>
      <c r="W116" s="142" t="e">
        <f>Forside!#REF!</f>
        <v>#REF!</v>
      </c>
      <c r="X116" s="142" t="e">
        <f>Forside!#REF!</f>
        <v>#REF!</v>
      </c>
    </row>
    <row r="117" spans="1:24" x14ac:dyDescent="0.2">
      <c r="A117" s="63">
        <f>Forside!B121</f>
        <v>0</v>
      </c>
      <c r="B117" s="63">
        <f>Forside!E121</f>
        <v>0</v>
      </c>
      <c r="C117" s="63" t="e">
        <f>IF(Forside!#REF!&gt;0,Forside!#REF!,Forside!L121)</f>
        <v>#REF!</v>
      </c>
      <c r="D117" s="142" t="e">
        <f>Beregninger_afgrøder!P111</f>
        <v>#N/A</v>
      </c>
      <c r="E117" s="142" t="e">
        <f>Beregninger_afgrøder!S111</f>
        <v>#N/A</v>
      </c>
      <c r="F117" s="142" t="e">
        <f>Beregninger_afgrøder!V111</f>
        <v>#N/A</v>
      </c>
      <c r="G117" s="61">
        <f>Beregninger_afgrøder!AE111</f>
        <v>0</v>
      </c>
      <c r="H117" s="61" t="e">
        <f>Beregninger_afgrøder!AH111</f>
        <v>#N/A</v>
      </c>
      <c r="I117" s="61" t="e">
        <f>Beregninger_afgrøder!AK111</f>
        <v>#N/A</v>
      </c>
      <c r="J117" s="61">
        <f>Beregninger_afgrøder!AL111</f>
        <v>0</v>
      </c>
      <c r="K117" s="61">
        <f>Beregninger_afgrøder!AM111</f>
        <v>0</v>
      </c>
      <c r="L117" s="61">
        <f>Beregninger_afgrøder!AN111</f>
        <v>0</v>
      </c>
      <c r="M117" s="61">
        <f>Beregninger_afgrøder!AQ111</f>
        <v>0</v>
      </c>
      <c r="N117" s="61">
        <f>Beregninger_afgrøder!AA111</f>
        <v>0</v>
      </c>
      <c r="O117" s="142" t="e">
        <f>Beregninger_afgrøder!AC111+IFERROR(Beregninger_efterafgrøder_udlæg!N112,0)</f>
        <v>#N/A</v>
      </c>
      <c r="P117" s="147">
        <f>Forside!U121</f>
        <v>0</v>
      </c>
      <c r="Q117" s="147">
        <f>Forside!V121</f>
        <v>0</v>
      </c>
      <c r="R117" s="147">
        <f>Forside!W121</f>
        <v>0</v>
      </c>
      <c r="S117" s="148" t="e">
        <f>Forside!#REF!</f>
        <v>#REF!</v>
      </c>
      <c r="T117" s="148" t="e">
        <f>Forside!#REF!</f>
        <v>#REF!</v>
      </c>
      <c r="U117" s="148" t="e">
        <f>Forside!#REF!</f>
        <v>#REF!</v>
      </c>
      <c r="V117" s="142">
        <f>Forside!X121</f>
        <v>0</v>
      </c>
      <c r="W117" s="142" t="e">
        <f>Forside!#REF!</f>
        <v>#REF!</v>
      </c>
      <c r="X117" s="142" t="e">
        <f>Forside!#REF!</f>
        <v>#REF!</v>
      </c>
    </row>
    <row r="118" spans="1:24" x14ac:dyDescent="0.2">
      <c r="A118" s="63">
        <f>Forside!B122</f>
        <v>0</v>
      </c>
      <c r="B118" s="63">
        <f>Forside!E122</f>
        <v>0</v>
      </c>
      <c r="C118" s="63" t="e">
        <f>IF(Forside!#REF!&gt;0,Forside!#REF!,Forside!L122)</f>
        <v>#REF!</v>
      </c>
      <c r="D118" s="142" t="e">
        <f>Beregninger_afgrøder!P112</f>
        <v>#N/A</v>
      </c>
      <c r="E118" s="142" t="e">
        <f>Beregninger_afgrøder!S112</f>
        <v>#N/A</v>
      </c>
      <c r="F118" s="142" t="e">
        <f>Beregninger_afgrøder!V112</f>
        <v>#N/A</v>
      </c>
      <c r="G118" s="61">
        <f>Beregninger_afgrøder!AE112</f>
        <v>0</v>
      </c>
      <c r="H118" s="61" t="e">
        <f>Beregninger_afgrøder!AH112</f>
        <v>#N/A</v>
      </c>
      <c r="I118" s="61" t="e">
        <f>Beregninger_afgrøder!AK112</f>
        <v>#N/A</v>
      </c>
      <c r="J118" s="61">
        <f>Beregninger_afgrøder!AL112</f>
        <v>0</v>
      </c>
      <c r="K118" s="61">
        <f>Beregninger_afgrøder!AM112</f>
        <v>0</v>
      </c>
      <c r="L118" s="61">
        <f>Beregninger_afgrøder!AN112</f>
        <v>0</v>
      </c>
      <c r="M118" s="61">
        <f>Beregninger_afgrøder!AQ112</f>
        <v>0</v>
      </c>
      <c r="N118" s="61">
        <f>Beregninger_afgrøder!AA112</f>
        <v>0</v>
      </c>
      <c r="O118" s="142" t="e">
        <f>Beregninger_afgrøder!AC112+IFERROR(Beregninger_efterafgrøder_udlæg!N113,0)</f>
        <v>#N/A</v>
      </c>
      <c r="P118" s="147">
        <f>Forside!U122</f>
        <v>0</v>
      </c>
      <c r="Q118" s="147">
        <f>Forside!V122</f>
        <v>0</v>
      </c>
      <c r="R118" s="147">
        <f>Forside!W122</f>
        <v>0</v>
      </c>
      <c r="S118" s="148" t="e">
        <f>Forside!#REF!</f>
        <v>#REF!</v>
      </c>
      <c r="T118" s="148" t="e">
        <f>Forside!#REF!</f>
        <v>#REF!</v>
      </c>
      <c r="U118" s="148" t="e">
        <f>Forside!#REF!</f>
        <v>#REF!</v>
      </c>
      <c r="V118" s="142">
        <f>Forside!X122</f>
        <v>0</v>
      </c>
      <c r="W118" s="142" t="e">
        <f>Forside!#REF!</f>
        <v>#REF!</v>
      </c>
      <c r="X118" s="142" t="e">
        <f>Forside!#REF!</f>
        <v>#REF!</v>
      </c>
    </row>
    <row r="119" spans="1:24" x14ac:dyDescent="0.2">
      <c r="A119" s="63">
        <f>Forside!B123</f>
        <v>0</v>
      </c>
      <c r="B119" s="63">
        <f>Forside!E123</f>
        <v>0</v>
      </c>
      <c r="C119" s="63" t="e">
        <f>IF(Forside!#REF!&gt;0,Forside!#REF!,Forside!L123)</f>
        <v>#REF!</v>
      </c>
      <c r="D119" s="142" t="e">
        <f>Beregninger_afgrøder!P113</f>
        <v>#N/A</v>
      </c>
      <c r="E119" s="142" t="e">
        <f>Beregninger_afgrøder!S113</f>
        <v>#N/A</v>
      </c>
      <c r="F119" s="142" t="e">
        <f>Beregninger_afgrøder!V113</f>
        <v>#N/A</v>
      </c>
      <c r="G119" s="61">
        <f>Beregninger_afgrøder!AE113</f>
        <v>0</v>
      </c>
      <c r="H119" s="61" t="e">
        <f>Beregninger_afgrøder!AH113</f>
        <v>#N/A</v>
      </c>
      <c r="I119" s="61" t="e">
        <f>Beregninger_afgrøder!AK113</f>
        <v>#N/A</v>
      </c>
      <c r="J119" s="61">
        <f>Beregninger_afgrøder!AL113</f>
        <v>0</v>
      </c>
      <c r="K119" s="61">
        <f>Beregninger_afgrøder!AM113</f>
        <v>0</v>
      </c>
      <c r="L119" s="61">
        <f>Beregninger_afgrøder!AN113</f>
        <v>0</v>
      </c>
      <c r="M119" s="61">
        <f>Beregninger_afgrøder!AQ113</f>
        <v>0</v>
      </c>
      <c r="N119" s="61">
        <f>Beregninger_afgrøder!AA113</f>
        <v>0</v>
      </c>
      <c r="O119" s="142" t="e">
        <f>Beregninger_afgrøder!AC113+IFERROR(Beregninger_efterafgrøder_udlæg!N114,0)</f>
        <v>#N/A</v>
      </c>
      <c r="P119" s="147">
        <f>Forside!U123</f>
        <v>0</v>
      </c>
      <c r="Q119" s="147">
        <f>Forside!V123</f>
        <v>0</v>
      </c>
      <c r="R119" s="147">
        <f>Forside!W123</f>
        <v>0</v>
      </c>
      <c r="S119" s="148" t="e">
        <f>Forside!#REF!</f>
        <v>#REF!</v>
      </c>
      <c r="T119" s="148" t="e">
        <f>Forside!#REF!</f>
        <v>#REF!</v>
      </c>
      <c r="U119" s="148" t="e">
        <f>Forside!#REF!</f>
        <v>#REF!</v>
      </c>
      <c r="V119" s="142">
        <f>Forside!X123</f>
        <v>0</v>
      </c>
      <c r="W119" s="142" t="e">
        <f>Forside!#REF!</f>
        <v>#REF!</v>
      </c>
      <c r="X119" s="142" t="e">
        <f>Forside!#REF!</f>
        <v>#REF!</v>
      </c>
    </row>
    <row r="120" spans="1:24" x14ac:dyDescent="0.2">
      <c r="A120" s="63">
        <f>Forside!B124</f>
        <v>0</v>
      </c>
      <c r="B120" s="63">
        <f>Forside!E124</f>
        <v>0</v>
      </c>
      <c r="C120" s="63" t="e">
        <f>IF(Forside!#REF!&gt;0,Forside!#REF!,Forside!L124)</f>
        <v>#REF!</v>
      </c>
      <c r="D120" s="142" t="e">
        <f>Beregninger_afgrøder!P114</f>
        <v>#N/A</v>
      </c>
      <c r="E120" s="142" t="e">
        <f>Beregninger_afgrøder!S114</f>
        <v>#N/A</v>
      </c>
      <c r="F120" s="142" t="e">
        <f>Beregninger_afgrøder!V114</f>
        <v>#N/A</v>
      </c>
      <c r="G120" s="61">
        <f>Beregninger_afgrøder!AE114</f>
        <v>0</v>
      </c>
      <c r="H120" s="61" t="e">
        <f>Beregninger_afgrøder!AH114</f>
        <v>#N/A</v>
      </c>
      <c r="I120" s="61" t="e">
        <f>Beregninger_afgrøder!AK114</f>
        <v>#N/A</v>
      </c>
      <c r="J120" s="61">
        <f>Beregninger_afgrøder!AL114</f>
        <v>0</v>
      </c>
      <c r="K120" s="61">
        <f>Beregninger_afgrøder!AM114</f>
        <v>0</v>
      </c>
      <c r="L120" s="61">
        <f>Beregninger_afgrøder!AN114</f>
        <v>0</v>
      </c>
      <c r="M120" s="61">
        <f>Beregninger_afgrøder!AQ114</f>
        <v>0</v>
      </c>
      <c r="N120" s="61">
        <f>Beregninger_afgrøder!AA114</f>
        <v>0</v>
      </c>
      <c r="O120" s="142" t="e">
        <f>Beregninger_afgrøder!AC114+IFERROR(Beregninger_efterafgrøder_udlæg!N115,0)</f>
        <v>#N/A</v>
      </c>
      <c r="P120" s="147">
        <f>Forside!U124</f>
        <v>0</v>
      </c>
      <c r="Q120" s="147">
        <f>Forside!V124</f>
        <v>0</v>
      </c>
      <c r="R120" s="147">
        <f>Forside!W124</f>
        <v>0</v>
      </c>
      <c r="S120" s="148" t="e">
        <f>Forside!#REF!</f>
        <v>#REF!</v>
      </c>
      <c r="T120" s="148" t="e">
        <f>Forside!#REF!</f>
        <v>#REF!</v>
      </c>
      <c r="U120" s="148" t="e">
        <f>Forside!#REF!</f>
        <v>#REF!</v>
      </c>
      <c r="V120" s="142">
        <f>Forside!X124</f>
        <v>0</v>
      </c>
      <c r="W120" s="142" t="e">
        <f>Forside!#REF!</f>
        <v>#REF!</v>
      </c>
      <c r="X120" s="142" t="e">
        <f>Forside!#REF!</f>
        <v>#REF!</v>
      </c>
    </row>
    <row r="121" spans="1:24" x14ac:dyDescent="0.2">
      <c r="A121" s="63">
        <f>Forside!B125</f>
        <v>0</v>
      </c>
      <c r="B121" s="63">
        <f>Forside!E125</f>
        <v>0</v>
      </c>
      <c r="C121" s="63" t="e">
        <f>IF(Forside!#REF!&gt;0,Forside!#REF!,Forside!L125)</f>
        <v>#REF!</v>
      </c>
      <c r="D121" s="142" t="e">
        <f>Beregninger_afgrøder!P115</f>
        <v>#N/A</v>
      </c>
      <c r="E121" s="142" t="e">
        <f>Beregninger_afgrøder!S115</f>
        <v>#N/A</v>
      </c>
      <c r="F121" s="142" t="e">
        <f>Beregninger_afgrøder!V115</f>
        <v>#N/A</v>
      </c>
      <c r="G121" s="61">
        <f>Beregninger_afgrøder!AE115</f>
        <v>0</v>
      </c>
      <c r="H121" s="61" t="e">
        <f>Beregninger_afgrøder!AH115</f>
        <v>#N/A</v>
      </c>
      <c r="I121" s="61" t="e">
        <f>Beregninger_afgrøder!AK115</f>
        <v>#N/A</v>
      </c>
      <c r="J121" s="61">
        <f>Beregninger_afgrøder!AL115</f>
        <v>0</v>
      </c>
      <c r="K121" s="61">
        <f>Beregninger_afgrøder!AM115</f>
        <v>0</v>
      </c>
      <c r="L121" s="61">
        <f>Beregninger_afgrøder!AN115</f>
        <v>0</v>
      </c>
      <c r="M121" s="61">
        <f>Beregninger_afgrøder!AQ115</f>
        <v>0</v>
      </c>
      <c r="N121" s="61">
        <f>Beregninger_afgrøder!AA115</f>
        <v>0</v>
      </c>
      <c r="O121" s="142" t="e">
        <f>Beregninger_afgrøder!AC115+IFERROR(Beregninger_efterafgrøder_udlæg!N116,0)</f>
        <v>#N/A</v>
      </c>
      <c r="P121" s="147">
        <f>Forside!U125</f>
        <v>0</v>
      </c>
      <c r="Q121" s="147">
        <f>Forside!V125</f>
        <v>0</v>
      </c>
      <c r="R121" s="147">
        <f>Forside!W125</f>
        <v>0</v>
      </c>
      <c r="S121" s="148" t="e">
        <f>Forside!#REF!</f>
        <v>#REF!</v>
      </c>
      <c r="T121" s="148" t="e">
        <f>Forside!#REF!</f>
        <v>#REF!</v>
      </c>
      <c r="U121" s="148" t="e">
        <f>Forside!#REF!</f>
        <v>#REF!</v>
      </c>
      <c r="V121" s="142">
        <f>Forside!X125</f>
        <v>0</v>
      </c>
      <c r="W121" s="142" t="e">
        <f>Forside!#REF!</f>
        <v>#REF!</v>
      </c>
      <c r="X121" s="142" t="e">
        <f>Forside!#REF!</f>
        <v>#REF!</v>
      </c>
    </row>
    <row r="122" spans="1:24" x14ac:dyDescent="0.2">
      <c r="A122" s="63">
        <f>Forside!B126</f>
        <v>0</v>
      </c>
      <c r="B122" s="63">
        <f>Forside!E126</f>
        <v>0</v>
      </c>
      <c r="C122" s="63" t="e">
        <f>IF(Forside!#REF!&gt;0,Forside!#REF!,Forside!L126)</f>
        <v>#REF!</v>
      </c>
      <c r="D122" s="142" t="e">
        <f>Beregninger_afgrøder!P116</f>
        <v>#N/A</v>
      </c>
      <c r="E122" s="142" t="e">
        <f>Beregninger_afgrøder!S116</f>
        <v>#N/A</v>
      </c>
      <c r="F122" s="142" t="e">
        <f>Beregninger_afgrøder!V116</f>
        <v>#N/A</v>
      </c>
      <c r="G122" s="61">
        <f>Beregninger_afgrøder!AE116</f>
        <v>0</v>
      </c>
      <c r="H122" s="61" t="e">
        <f>Beregninger_afgrøder!AH116</f>
        <v>#N/A</v>
      </c>
      <c r="I122" s="61" t="e">
        <f>Beregninger_afgrøder!AK116</f>
        <v>#N/A</v>
      </c>
      <c r="J122" s="61">
        <f>Beregninger_afgrøder!AL116</f>
        <v>0</v>
      </c>
      <c r="K122" s="61">
        <f>Beregninger_afgrøder!AM116</f>
        <v>0</v>
      </c>
      <c r="L122" s="61">
        <f>Beregninger_afgrøder!AN116</f>
        <v>0</v>
      </c>
      <c r="M122" s="61">
        <f>Beregninger_afgrøder!AQ116</f>
        <v>0</v>
      </c>
      <c r="N122" s="61">
        <f>Beregninger_afgrøder!AA116</f>
        <v>0</v>
      </c>
      <c r="O122" s="142" t="e">
        <f>Beregninger_afgrøder!AC116+IFERROR(Beregninger_efterafgrøder_udlæg!N117,0)</f>
        <v>#N/A</v>
      </c>
      <c r="P122" s="147">
        <f>Forside!U126</f>
        <v>0</v>
      </c>
      <c r="Q122" s="147">
        <f>Forside!V126</f>
        <v>0</v>
      </c>
      <c r="R122" s="147">
        <f>Forside!W126</f>
        <v>0</v>
      </c>
      <c r="S122" s="148" t="e">
        <f>Forside!#REF!</f>
        <v>#REF!</v>
      </c>
      <c r="T122" s="148" t="e">
        <f>Forside!#REF!</f>
        <v>#REF!</v>
      </c>
      <c r="U122" s="148" t="e">
        <f>Forside!#REF!</f>
        <v>#REF!</v>
      </c>
      <c r="V122" s="142">
        <f>Forside!X126</f>
        <v>0</v>
      </c>
      <c r="W122" s="142" t="e">
        <f>Forside!#REF!</f>
        <v>#REF!</v>
      </c>
      <c r="X122" s="142" t="e">
        <f>Forside!#REF!</f>
        <v>#REF!</v>
      </c>
    </row>
    <row r="123" spans="1:24" x14ac:dyDescent="0.2">
      <c r="A123" s="63">
        <f>Forside!B127</f>
        <v>0</v>
      </c>
      <c r="B123" s="63">
        <f>Forside!E127</f>
        <v>0</v>
      </c>
      <c r="C123" s="63" t="e">
        <f>IF(Forside!#REF!&gt;0,Forside!#REF!,Forside!L127)</f>
        <v>#REF!</v>
      </c>
      <c r="D123" s="142" t="e">
        <f>Beregninger_afgrøder!P117</f>
        <v>#N/A</v>
      </c>
      <c r="E123" s="142" t="e">
        <f>Beregninger_afgrøder!S117</f>
        <v>#N/A</v>
      </c>
      <c r="F123" s="142" t="e">
        <f>Beregninger_afgrøder!V117</f>
        <v>#N/A</v>
      </c>
      <c r="G123" s="61">
        <f>Beregninger_afgrøder!AE117</f>
        <v>0</v>
      </c>
      <c r="H123" s="61" t="e">
        <f>Beregninger_afgrøder!AH117</f>
        <v>#N/A</v>
      </c>
      <c r="I123" s="61" t="e">
        <f>Beregninger_afgrøder!AK117</f>
        <v>#N/A</v>
      </c>
      <c r="J123" s="61">
        <f>Beregninger_afgrøder!AL117</f>
        <v>0</v>
      </c>
      <c r="K123" s="61">
        <f>Beregninger_afgrøder!AM117</f>
        <v>0</v>
      </c>
      <c r="L123" s="61">
        <f>Beregninger_afgrøder!AN117</f>
        <v>0</v>
      </c>
      <c r="M123" s="61">
        <f>Beregninger_afgrøder!AQ117</f>
        <v>0</v>
      </c>
      <c r="N123" s="61">
        <f>Beregninger_afgrøder!AA117</f>
        <v>0</v>
      </c>
      <c r="O123" s="142" t="e">
        <f>Beregninger_afgrøder!AC117+IFERROR(Beregninger_efterafgrøder_udlæg!N118,0)</f>
        <v>#N/A</v>
      </c>
      <c r="P123" s="147">
        <f>Forside!U127</f>
        <v>0</v>
      </c>
      <c r="Q123" s="147">
        <f>Forside!V127</f>
        <v>0</v>
      </c>
      <c r="R123" s="147">
        <f>Forside!W127</f>
        <v>0</v>
      </c>
      <c r="S123" s="148" t="e">
        <f>Forside!#REF!</f>
        <v>#REF!</v>
      </c>
      <c r="T123" s="148" t="e">
        <f>Forside!#REF!</f>
        <v>#REF!</v>
      </c>
      <c r="U123" s="148" t="e">
        <f>Forside!#REF!</f>
        <v>#REF!</v>
      </c>
      <c r="V123" s="142">
        <f>Forside!X127</f>
        <v>0</v>
      </c>
      <c r="W123" s="142" t="e">
        <f>Forside!#REF!</f>
        <v>#REF!</v>
      </c>
      <c r="X123" s="142" t="e">
        <f>Forside!#REF!</f>
        <v>#REF!</v>
      </c>
    </row>
    <row r="124" spans="1:24" x14ac:dyDescent="0.2">
      <c r="A124" s="63">
        <f>Forside!B128</f>
        <v>0</v>
      </c>
      <c r="B124" s="63">
        <f>Forside!E128</f>
        <v>0</v>
      </c>
      <c r="C124" s="63" t="e">
        <f>IF(Forside!#REF!&gt;0,Forside!#REF!,Forside!L128)</f>
        <v>#REF!</v>
      </c>
      <c r="D124" s="142" t="e">
        <f>Beregninger_afgrøder!P118</f>
        <v>#N/A</v>
      </c>
      <c r="E124" s="142" t="e">
        <f>Beregninger_afgrøder!S118</f>
        <v>#N/A</v>
      </c>
      <c r="F124" s="142" t="e">
        <f>Beregninger_afgrøder!V118</f>
        <v>#N/A</v>
      </c>
      <c r="G124" s="61">
        <f>Beregninger_afgrøder!AE118</f>
        <v>0</v>
      </c>
      <c r="H124" s="61" t="e">
        <f>Beregninger_afgrøder!AH118</f>
        <v>#N/A</v>
      </c>
      <c r="I124" s="61" t="e">
        <f>Beregninger_afgrøder!AK118</f>
        <v>#N/A</v>
      </c>
      <c r="J124" s="61">
        <f>Beregninger_afgrøder!AL118</f>
        <v>0</v>
      </c>
      <c r="K124" s="61">
        <f>Beregninger_afgrøder!AM118</f>
        <v>0</v>
      </c>
      <c r="L124" s="61">
        <f>Beregninger_afgrøder!AN118</f>
        <v>0</v>
      </c>
      <c r="M124" s="61">
        <f>Beregninger_afgrøder!AQ118</f>
        <v>0</v>
      </c>
      <c r="N124" s="61">
        <f>Beregninger_afgrøder!AA118</f>
        <v>0</v>
      </c>
      <c r="O124" s="142" t="e">
        <f>Beregninger_afgrøder!AC118+IFERROR(Beregninger_efterafgrøder_udlæg!N119,0)</f>
        <v>#N/A</v>
      </c>
      <c r="P124" s="147">
        <f>Forside!U128</f>
        <v>0</v>
      </c>
      <c r="Q124" s="147">
        <f>Forside!V128</f>
        <v>0</v>
      </c>
      <c r="R124" s="147">
        <f>Forside!W128</f>
        <v>0</v>
      </c>
      <c r="S124" s="148" t="e">
        <f>Forside!#REF!</f>
        <v>#REF!</v>
      </c>
      <c r="T124" s="148" t="e">
        <f>Forside!#REF!</f>
        <v>#REF!</v>
      </c>
      <c r="U124" s="148" t="e">
        <f>Forside!#REF!</f>
        <v>#REF!</v>
      </c>
      <c r="V124" s="142">
        <f>Forside!X128</f>
        <v>0</v>
      </c>
      <c r="W124" s="142" t="e">
        <f>Forside!#REF!</f>
        <v>#REF!</v>
      </c>
      <c r="X124" s="142" t="e">
        <f>Forside!#REF!</f>
        <v>#REF!</v>
      </c>
    </row>
    <row r="125" spans="1:24" x14ac:dyDescent="0.2">
      <c r="A125" s="63">
        <f>Forside!B129</f>
        <v>0</v>
      </c>
      <c r="B125" s="63">
        <f>Forside!E129</f>
        <v>0</v>
      </c>
      <c r="C125" s="63" t="e">
        <f>IF(Forside!#REF!&gt;0,Forside!#REF!,Forside!L129)</f>
        <v>#REF!</v>
      </c>
      <c r="D125" s="142" t="e">
        <f>Beregninger_afgrøder!P119</f>
        <v>#N/A</v>
      </c>
      <c r="E125" s="142" t="e">
        <f>Beregninger_afgrøder!S119</f>
        <v>#N/A</v>
      </c>
      <c r="F125" s="142" t="e">
        <f>Beregninger_afgrøder!V119</f>
        <v>#N/A</v>
      </c>
      <c r="G125" s="61">
        <f>Beregninger_afgrøder!AE119</f>
        <v>0</v>
      </c>
      <c r="H125" s="61" t="e">
        <f>Beregninger_afgrøder!AH119</f>
        <v>#N/A</v>
      </c>
      <c r="I125" s="61" t="e">
        <f>Beregninger_afgrøder!AK119</f>
        <v>#N/A</v>
      </c>
      <c r="J125" s="61">
        <f>Beregninger_afgrøder!AL119</f>
        <v>0</v>
      </c>
      <c r="K125" s="61">
        <f>Beregninger_afgrøder!AM119</f>
        <v>0</v>
      </c>
      <c r="L125" s="61">
        <f>Beregninger_afgrøder!AN119</f>
        <v>0</v>
      </c>
      <c r="M125" s="61">
        <f>Beregninger_afgrøder!AQ119</f>
        <v>0</v>
      </c>
      <c r="N125" s="61">
        <f>Beregninger_afgrøder!AA119</f>
        <v>0</v>
      </c>
      <c r="O125" s="142" t="e">
        <f>Beregninger_afgrøder!AC119+IFERROR(Beregninger_efterafgrøder_udlæg!N120,0)</f>
        <v>#N/A</v>
      </c>
      <c r="P125" s="147">
        <f>Forside!U129</f>
        <v>0</v>
      </c>
      <c r="Q125" s="147">
        <f>Forside!V129</f>
        <v>0</v>
      </c>
      <c r="R125" s="147">
        <f>Forside!W129</f>
        <v>0</v>
      </c>
      <c r="S125" s="148" t="e">
        <f>Forside!#REF!</f>
        <v>#REF!</v>
      </c>
      <c r="T125" s="148" t="e">
        <f>Forside!#REF!</f>
        <v>#REF!</v>
      </c>
      <c r="U125" s="148" t="e">
        <f>Forside!#REF!</f>
        <v>#REF!</v>
      </c>
      <c r="V125" s="142">
        <f>Forside!X129</f>
        <v>0</v>
      </c>
      <c r="W125" s="142" t="e">
        <f>Forside!#REF!</f>
        <v>#REF!</v>
      </c>
      <c r="X125" s="142" t="e">
        <f>Forside!#REF!</f>
        <v>#REF!</v>
      </c>
    </row>
    <row r="126" spans="1:24" x14ac:dyDescent="0.2">
      <c r="A126" s="63">
        <f>Forside!B130</f>
        <v>0</v>
      </c>
      <c r="B126" s="63">
        <f>Forside!E130</f>
        <v>0</v>
      </c>
      <c r="C126" s="63" t="e">
        <f>IF(Forside!#REF!&gt;0,Forside!#REF!,Forside!L130)</f>
        <v>#REF!</v>
      </c>
      <c r="D126" s="142" t="e">
        <f>Beregninger_afgrøder!P120</f>
        <v>#N/A</v>
      </c>
      <c r="E126" s="142" t="e">
        <f>Beregninger_afgrøder!S120</f>
        <v>#N/A</v>
      </c>
      <c r="F126" s="142" t="e">
        <f>Beregninger_afgrøder!V120</f>
        <v>#N/A</v>
      </c>
      <c r="G126" s="61">
        <f>Beregninger_afgrøder!AE120</f>
        <v>0</v>
      </c>
      <c r="H126" s="61" t="e">
        <f>Beregninger_afgrøder!AH120</f>
        <v>#N/A</v>
      </c>
      <c r="I126" s="61" t="e">
        <f>Beregninger_afgrøder!AK120</f>
        <v>#N/A</v>
      </c>
      <c r="J126" s="61">
        <f>Beregninger_afgrøder!AL120</f>
        <v>0</v>
      </c>
      <c r="K126" s="61">
        <f>Beregninger_afgrøder!AM120</f>
        <v>0</v>
      </c>
      <c r="L126" s="61">
        <f>Beregninger_afgrøder!AN120</f>
        <v>0</v>
      </c>
      <c r="M126" s="61">
        <f>Beregninger_afgrøder!AQ120</f>
        <v>0</v>
      </c>
      <c r="N126" s="61">
        <f>Beregninger_afgrøder!AA120</f>
        <v>0</v>
      </c>
      <c r="O126" s="142" t="e">
        <f>Beregninger_afgrøder!AC120+IFERROR(Beregninger_efterafgrøder_udlæg!N121,0)</f>
        <v>#N/A</v>
      </c>
      <c r="P126" s="147">
        <f>Forside!U130</f>
        <v>0</v>
      </c>
      <c r="Q126" s="147">
        <f>Forside!V130</f>
        <v>0</v>
      </c>
      <c r="R126" s="147">
        <f>Forside!W130</f>
        <v>0</v>
      </c>
      <c r="S126" s="148" t="e">
        <f>Forside!#REF!</f>
        <v>#REF!</v>
      </c>
      <c r="T126" s="148" t="e">
        <f>Forside!#REF!</f>
        <v>#REF!</v>
      </c>
      <c r="U126" s="148" t="e">
        <f>Forside!#REF!</f>
        <v>#REF!</v>
      </c>
      <c r="V126" s="142">
        <f>Forside!X130</f>
        <v>0</v>
      </c>
      <c r="W126" s="142" t="e">
        <f>Forside!#REF!</f>
        <v>#REF!</v>
      </c>
      <c r="X126" s="142" t="e">
        <f>Forside!#REF!</f>
        <v>#REF!</v>
      </c>
    </row>
    <row r="127" spans="1:24" x14ac:dyDescent="0.2">
      <c r="A127" s="63">
        <f>Forside!B131</f>
        <v>0</v>
      </c>
      <c r="B127" s="63">
        <f>Forside!E131</f>
        <v>0</v>
      </c>
      <c r="C127" s="63" t="e">
        <f>IF(Forside!#REF!&gt;0,Forside!#REF!,Forside!L131)</f>
        <v>#REF!</v>
      </c>
      <c r="D127" s="142" t="e">
        <f>Beregninger_afgrøder!P121</f>
        <v>#N/A</v>
      </c>
      <c r="E127" s="142" t="e">
        <f>Beregninger_afgrøder!S121</f>
        <v>#N/A</v>
      </c>
      <c r="F127" s="142" t="e">
        <f>Beregninger_afgrøder!V121</f>
        <v>#N/A</v>
      </c>
      <c r="G127" s="61">
        <f>Beregninger_afgrøder!AE121</f>
        <v>0</v>
      </c>
      <c r="H127" s="61" t="e">
        <f>Beregninger_afgrøder!AH121</f>
        <v>#N/A</v>
      </c>
      <c r="I127" s="61" t="e">
        <f>Beregninger_afgrøder!AK121</f>
        <v>#N/A</v>
      </c>
      <c r="J127" s="61">
        <f>Beregninger_afgrøder!AL121</f>
        <v>0</v>
      </c>
      <c r="K127" s="61">
        <f>Beregninger_afgrøder!AM121</f>
        <v>0</v>
      </c>
      <c r="L127" s="61">
        <f>Beregninger_afgrøder!AN121</f>
        <v>0</v>
      </c>
      <c r="M127" s="61">
        <f>Beregninger_afgrøder!AQ121</f>
        <v>0</v>
      </c>
      <c r="N127" s="61">
        <f>Beregninger_afgrøder!AA121</f>
        <v>0</v>
      </c>
      <c r="O127" s="142" t="e">
        <f>Beregninger_afgrøder!AC121+IFERROR(Beregninger_efterafgrøder_udlæg!N122,0)</f>
        <v>#N/A</v>
      </c>
      <c r="P127" s="147">
        <f>Forside!U131</f>
        <v>0</v>
      </c>
      <c r="Q127" s="147">
        <f>Forside!V131</f>
        <v>0</v>
      </c>
      <c r="R127" s="147">
        <f>Forside!W131</f>
        <v>0</v>
      </c>
      <c r="S127" s="148" t="e">
        <f>Forside!#REF!</f>
        <v>#REF!</v>
      </c>
      <c r="T127" s="148" t="e">
        <f>Forside!#REF!</f>
        <v>#REF!</v>
      </c>
      <c r="U127" s="148" t="e">
        <f>Forside!#REF!</f>
        <v>#REF!</v>
      </c>
      <c r="V127" s="142">
        <f>Forside!X131</f>
        <v>0</v>
      </c>
      <c r="W127" s="142" t="e">
        <f>Forside!#REF!</f>
        <v>#REF!</v>
      </c>
      <c r="X127" s="142" t="e">
        <f>Forside!#REF!</f>
        <v>#REF!</v>
      </c>
    </row>
    <row r="128" spans="1:24" x14ac:dyDescent="0.2">
      <c r="A128" s="63">
        <f>Forside!B132</f>
        <v>0</v>
      </c>
      <c r="B128" s="63">
        <f>Forside!E132</f>
        <v>0</v>
      </c>
      <c r="C128" s="63" t="e">
        <f>IF(Forside!#REF!&gt;0,Forside!#REF!,Forside!L132)</f>
        <v>#REF!</v>
      </c>
      <c r="D128" s="142" t="e">
        <f>Beregninger_afgrøder!P122</f>
        <v>#N/A</v>
      </c>
      <c r="E128" s="142" t="e">
        <f>Beregninger_afgrøder!S122</f>
        <v>#N/A</v>
      </c>
      <c r="F128" s="142" t="e">
        <f>Beregninger_afgrøder!V122</f>
        <v>#N/A</v>
      </c>
      <c r="G128" s="61">
        <f>Beregninger_afgrøder!AE122</f>
        <v>0</v>
      </c>
      <c r="H128" s="61" t="e">
        <f>Beregninger_afgrøder!AH122</f>
        <v>#N/A</v>
      </c>
      <c r="I128" s="61" t="e">
        <f>Beregninger_afgrøder!AK122</f>
        <v>#N/A</v>
      </c>
      <c r="J128" s="61">
        <f>Beregninger_afgrøder!AL122</f>
        <v>0</v>
      </c>
      <c r="K128" s="61">
        <f>Beregninger_afgrøder!AM122</f>
        <v>0</v>
      </c>
      <c r="L128" s="61">
        <f>Beregninger_afgrøder!AN122</f>
        <v>0</v>
      </c>
      <c r="M128" s="61">
        <f>Beregninger_afgrøder!AQ122</f>
        <v>0</v>
      </c>
      <c r="N128" s="61">
        <f>Beregninger_afgrøder!AA122</f>
        <v>0</v>
      </c>
      <c r="O128" s="142" t="e">
        <f>Beregninger_afgrøder!AC122+IFERROR(Beregninger_efterafgrøder_udlæg!N123,0)</f>
        <v>#N/A</v>
      </c>
      <c r="P128" s="147">
        <f>Forside!U132</f>
        <v>0</v>
      </c>
      <c r="Q128" s="147">
        <f>Forside!V132</f>
        <v>0</v>
      </c>
      <c r="R128" s="147">
        <f>Forside!W132</f>
        <v>0</v>
      </c>
      <c r="S128" s="148" t="e">
        <f>Forside!#REF!</f>
        <v>#REF!</v>
      </c>
      <c r="T128" s="148" t="e">
        <f>Forside!#REF!</f>
        <v>#REF!</v>
      </c>
      <c r="U128" s="148" t="e">
        <f>Forside!#REF!</f>
        <v>#REF!</v>
      </c>
      <c r="V128" s="142">
        <f>Forside!X132</f>
        <v>0</v>
      </c>
      <c r="W128" s="142" t="e">
        <f>Forside!#REF!</f>
        <v>#REF!</v>
      </c>
      <c r="X128" s="142" t="e">
        <f>Forside!#REF!</f>
        <v>#REF!</v>
      </c>
    </row>
    <row r="129" spans="1:24" x14ac:dyDescent="0.2">
      <c r="A129" s="63">
        <f>Forside!B133</f>
        <v>0</v>
      </c>
      <c r="B129" s="63">
        <f>Forside!E133</f>
        <v>0</v>
      </c>
      <c r="C129" s="63" t="e">
        <f>IF(Forside!#REF!&gt;0,Forside!#REF!,Forside!L133)</f>
        <v>#REF!</v>
      </c>
      <c r="D129" s="142" t="e">
        <f>Beregninger_afgrøder!P123</f>
        <v>#N/A</v>
      </c>
      <c r="E129" s="142" t="e">
        <f>Beregninger_afgrøder!S123</f>
        <v>#N/A</v>
      </c>
      <c r="F129" s="142" t="e">
        <f>Beregninger_afgrøder!V123</f>
        <v>#N/A</v>
      </c>
      <c r="G129" s="61">
        <f>Beregninger_afgrøder!AE123</f>
        <v>0</v>
      </c>
      <c r="H129" s="61" t="e">
        <f>Beregninger_afgrøder!AH123</f>
        <v>#N/A</v>
      </c>
      <c r="I129" s="61" t="e">
        <f>Beregninger_afgrøder!AK123</f>
        <v>#N/A</v>
      </c>
      <c r="J129" s="61">
        <f>Beregninger_afgrøder!AL123</f>
        <v>0</v>
      </c>
      <c r="K129" s="61">
        <f>Beregninger_afgrøder!AM123</f>
        <v>0</v>
      </c>
      <c r="L129" s="61">
        <f>Beregninger_afgrøder!AN123</f>
        <v>0</v>
      </c>
      <c r="M129" s="61">
        <f>Beregninger_afgrøder!AQ123</f>
        <v>0</v>
      </c>
      <c r="N129" s="61">
        <f>Beregninger_afgrøder!AA123</f>
        <v>0</v>
      </c>
      <c r="O129" s="142" t="e">
        <f>Beregninger_afgrøder!AC123+IFERROR(Beregninger_efterafgrøder_udlæg!N124,0)</f>
        <v>#N/A</v>
      </c>
      <c r="P129" s="147">
        <f>Forside!U133</f>
        <v>0</v>
      </c>
      <c r="Q129" s="147">
        <f>Forside!V133</f>
        <v>0</v>
      </c>
      <c r="R129" s="147">
        <f>Forside!W133</f>
        <v>0</v>
      </c>
      <c r="S129" s="148" t="e">
        <f>Forside!#REF!</f>
        <v>#REF!</v>
      </c>
      <c r="T129" s="148" t="e">
        <f>Forside!#REF!</f>
        <v>#REF!</v>
      </c>
      <c r="U129" s="148" t="e">
        <f>Forside!#REF!</f>
        <v>#REF!</v>
      </c>
      <c r="V129" s="142">
        <f>Forside!X133</f>
        <v>0</v>
      </c>
      <c r="W129" s="142" t="e">
        <f>Forside!#REF!</f>
        <v>#REF!</v>
      </c>
      <c r="X129" s="142" t="e">
        <f>Forside!#REF!</f>
        <v>#REF!</v>
      </c>
    </row>
    <row r="130" spans="1:24" x14ac:dyDescent="0.2">
      <c r="A130" s="63">
        <f>Forside!B134</f>
        <v>0</v>
      </c>
      <c r="B130" s="63">
        <f>Forside!E134</f>
        <v>0</v>
      </c>
      <c r="C130" s="63" t="e">
        <f>IF(Forside!#REF!&gt;0,Forside!#REF!,Forside!L134)</f>
        <v>#REF!</v>
      </c>
      <c r="D130" s="142" t="e">
        <f>Beregninger_afgrøder!P124</f>
        <v>#N/A</v>
      </c>
      <c r="E130" s="142" t="e">
        <f>Beregninger_afgrøder!S124</f>
        <v>#N/A</v>
      </c>
      <c r="F130" s="142" t="e">
        <f>Beregninger_afgrøder!V124</f>
        <v>#N/A</v>
      </c>
      <c r="G130" s="61">
        <f>Beregninger_afgrøder!AE124</f>
        <v>0</v>
      </c>
      <c r="H130" s="61" t="e">
        <f>Beregninger_afgrøder!AH124</f>
        <v>#N/A</v>
      </c>
      <c r="I130" s="61" t="e">
        <f>Beregninger_afgrøder!AK124</f>
        <v>#N/A</v>
      </c>
      <c r="J130" s="61">
        <f>Beregninger_afgrøder!AL124</f>
        <v>0</v>
      </c>
      <c r="K130" s="61">
        <f>Beregninger_afgrøder!AM124</f>
        <v>0</v>
      </c>
      <c r="L130" s="61">
        <f>Beregninger_afgrøder!AN124</f>
        <v>0</v>
      </c>
      <c r="M130" s="61">
        <f>Beregninger_afgrøder!AQ124</f>
        <v>0</v>
      </c>
      <c r="N130" s="61">
        <f>Beregninger_afgrøder!AA124</f>
        <v>0</v>
      </c>
      <c r="O130" s="142" t="e">
        <f>Beregninger_afgrøder!AC124+IFERROR(Beregninger_efterafgrøder_udlæg!N125,0)</f>
        <v>#N/A</v>
      </c>
      <c r="P130" s="147">
        <f>Forside!U134</f>
        <v>0</v>
      </c>
      <c r="Q130" s="147">
        <f>Forside!V134</f>
        <v>0</v>
      </c>
      <c r="R130" s="147">
        <f>Forside!W134</f>
        <v>0</v>
      </c>
      <c r="S130" s="148" t="e">
        <f>Forside!#REF!</f>
        <v>#REF!</v>
      </c>
      <c r="T130" s="148" t="e">
        <f>Forside!#REF!</f>
        <v>#REF!</v>
      </c>
      <c r="U130" s="148" t="e">
        <f>Forside!#REF!</f>
        <v>#REF!</v>
      </c>
      <c r="V130" s="142">
        <f>Forside!X134</f>
        <v>0</v>
      </c>
      <c r="W130" s="142" t="e">
        <f>Forside!#REF!</f>
        <v>#REF!</v>
      </c>
      <c r="X130" s="142" t="e">
        <f>Forside!#REF!</f>
        <v>#REF!</v>
      </c>
    </row>
    <row r="131" spans="1:24" x14ac:dyDescent="0.2">
      <c r="A131" s="63">
        <f>Forside!B135</f>
        <v>0</v>
      </c>
      <c r="B131" s="63">
        <f>Forside!E135</f>
        <v>0</v>
      </c>
      <c r="C131" s="63" t="e">
        <f>IF(Forside!#REF!&gt;0,Forside!#REF!,Forside!L135)</f>
        <v>#REF!</v>
      </c>
      <c r="D131" s="142" t="e">
        <f>Beregninger_afgrøder!P125</f>
        <v>#N/A</v>
      </c>
      <c r="E131" s="142" t="e">
        <f>Beregninger_afgrøder!S125</f>
        <v>#N/A</v>
      </c>
      <c r="F131" s="142" t="e">
        <f>Beregninger_afgrøder!V125</f>
        <v>#N/A</v>
      </c>
      <c r="G131" s="61">
        <f>Beregninger_afgrøder!AE125</f>
        <v>0</v>
      </c>
      <c r="H131" s="61" t="e">
        <f>Beregninger_afgrøder!AH125</f>
        <v>#N/A</v>
      </c>
      <c r="I131" s="61" t="e">
        <f>Beregninger_afgrøder!AK125</f>
        <v>#N/A</v>
      </c>
      <c r="J131" s="61">
        <f>Beregninger_afgrøder!AL125</f>
        <v>0</v>
      </c>
      <c r="K131" s="61">
        <f>Beregninger_afgrøder!AM125</f>
        <v>0</v>
      </c>
      <c r="L131" s="61">
        <f>Beregninger_afgrøder!AN125</f>
        <v>0</v>
      </c>
      <c r="M131" s="61">
        <f>Beregninger_afgrøder!AQ125</f>
        <v>0</v>
      </c>
      <c r="N131" s="61">
        <f>Beregninger_afgrøder!AA125</f>
        <v>0</v>
      </c>
      <c r="O131" s="142" t="e">
        <f>Beregninger_afgrøder!AC125+IFERROR(Beregninger_efterafgrøder_udlæg!N126,0)</f>
        <v>#N/A</v>
      </c>
      <c r="P131" s="147">
        <f>Forside!U135</f>
        <v>0</v>
      </c>
      <c r="Q131" s="147">
        <f>Forside!V135</f>
        <v>0</v>
      </c>
      <c r="R131" s="147">
        <f>Forside!W135</f>
        <v>0</v>
      </c>
      <c r="S131" s="148" t="e">
        <f>Forside!#REF!</f>
        <v>#REF!</v>
      </c>
      <c r="T131" s="148" t="e">
        <f>Forside!#REF!</f>
        <v>#REF!</v>
      </c>
      <c r="U131" s="148" t="e">
        <f>Forside!#REF!</f>
        <v>#REF!</v>
      </c>
      <c r="V131" s="142">
        <f>Forside!X135</f>
        <v>0</v>
      </c>
      <c r="W131" s="142" t="e">
        <f>Forside!#REF!</f>
        <v>#REF!</v>
      </c>
      <c r="X131" s="142" t="e">
        <f>Forside!#REF!</f>
        <v>#REF!</v>
      </c>
    </row>
    <row r="132" spans="1:24" x14ac:dyDescent="0.2">
      <c r="A132" s="63">
        <f>Forside!B136</f>
        <v>0</v>
      </c>
      <c r="B132" s="63">
        <f>Forside!E136</f>
        <v>0</v>
      </c>
      <c r="C132" s="63" t="e">
        <f>IF(Forside!#REF!&gt;0,Forside!#REF!,Forside!L136)</f>
        <v>#REF!</v>
      </c>
      <c r="D132" s="142" t="e">
        <f>Beregninger_afgrøder!P126</f>
        <v>#N/A</v>
      </c>
      <c r="E132" s="142" t="e">
        <f>Beregninger_afgrøder!S126</f>
        <v>#N/A</v>
      </c>
      <c r="F132" s="142" t="e">
        <f>Beregninger_afgrøder!V126</f>
        <v>#N/A</v>
      </c>
      <c r="G132" s="61">
        <f>Beregninger_afgrøder!AE126</f>
        <v>0</v>
      </c>
      <c r="H132" s="61" t="e">
        <f>Beregninger_afgrøder!AH126</f>
        <v>#N/A</v>
      </c>
      <c r="I132" s="61" t="e">
        <f>Beregninger_afgrøder!AK126</f>
        <v>#N/A</v>
      </c>
      <c r="J132" s="61">
        <f>Beregninger_afgrøder!AL126</f>
        <v>0</v>
      </c>
      <c r="K132" s="61">
        <f>Beregninger_afgrøder!AM126</f>
        <v>0</v>
      </c>
      <c r="L132" s="61">
        <f>Beregninger_afgrøder!AN126</f>
        <v>0</v>
      </c>
      <c r="M132" s="61">
        <f>Beregninger_afgrøder!AQ126</f>
        <v>0</v>
      </c>
      <c r="N132" s="61">
        <f>Beregninger_afgrøder!AA126</f>
        <v>0</v>
      </c>
      <c r="O132" s="142" t="e">
        <f>Beregninger_afgrøder!AC126+IFERROR(Beregninger_efterafgrøder_udlæg!N127,0)</f>
        <v>#N/A</v>
      </c>
      <c r="P132" s="147">
        <f>Forside!U136</f>
        <v>0</v>
      </c>
      <c r="Q132" s="147">
        <f>Forside!V136</f>
        <v>0</v>
      </c>
      <c r="R132" s="147">
        <f>Forside!W136</f>
        <v>0</v>
      </c>
      <c r="S132" s="148" t="e">
        <f>Forside!#REF!</f>
        <v>#REF!</v>
      </c>
      <c r="T132" s="148" t="e">
        <f>Forside!#REF!</f>
        <v>#REF!</v>
      </c>
      <c r="U132" s="148" t="e">
        <f>Forside!#REF!</f>
        <v>#REF!</v>
      </c>
      <c r="V132" s="142">
        <f>Forside!X136</f>
        <v>0</v>
      </c>
      <c r="W132" s="142" t="e">
        <f>Forside!#REF!</f>
        <v>#REF!</v>
      </c>
      <c r="X132" s="142" t="e">
        <f>Forside!#REF!</f>
        <v>#REF!</v>
      </c>
    </row>
    <row r="133" spans="1:24" x14ac:dyDescent="0.2">
      <c r="A133" s="63">
        <f>Forside!B137</f>
        <v>0</v>
      </c>
      <c r="B133" s="63">
        <f>Forside!E137</f>
        <v>0</v>
      </c>
      <c r="C133" s="63" t="e">
        <f>IF(Forside!#REF!&gt;0,Forside!#REF!,Forside!L137)</f>
        <v>#REF!</v>
      </c>
      <c r="D133" s="142" t="e">
        <f>Beregninger_afgrøder!P127</f>
        <v>#N/A</v>
      </c>
      <c r="E133" s="142" t="e">
        <f>Beregninger_afgrøder!S127</f>
        <v>#N/A</v>
      </c>
      <c r="F133" s="142" t="e">
        <f>Beregninger_afgrøder!V127</f>
        <v>#N/A</v>
      </c>
      <c r="G133" s="61">
        <f>Beregninger_afgrøder!AE127</f>
        <v>0</v>
      </c>
      <c r="H133" s="61" t="e">
        <f>Beregninger_afgrøder!AH127</f>
        <v>#N/A</v>
      </c>
      <c r="I133" s="61" t="e">
        <f>Beregninger_afgrøder!AK127</f>
        <v>#N/A</v>
      </c>
      <c r="J133" s="61">
        <f>Beregninger_afgrøder!AL127</f>
        <v>0</v>
      </c>
      <c r="K133" s="61">
        <f>Beregninger_afgrøder!AM127</f>
        <v>0</v>
      </c>
      <c r="L133" s="61">
        <f>Beregninger_afgrøder!AN127</f>
        <v>0</v>
      </c>
      <c r="M133" s="61">
        <f>Beregninger_afgrøder!AQ127</f>
        <v>0</v>
      </c>
      <c r="N133" s="61">
        <f>Beregninger_afgrøder!AA127</f>
        <v>0</v>
      </c>
      <c r="O133" s="142" t="e">
        <f>Beregninger_afgrøder!AC127+IFERROR(Beregninger_efterafgrøder_udlæg!N128,0)</f>
        <v>#N/A</v>
      </c>
      <c r="P133" s="147">
        <f>Forside!U137</f>
        <v>0</v>
      </c>
      <c r="Q133" s="147">
        <f>Forside!V137</f>
        <v>0</v>
      </c>
      <c r="R133" s="147">
        <f>Forside!W137</f>
        <v>0</v>
      </c>
      <c r="S133" s="148" t="e">
        <f>Forside!#REF!</f>
        <v>#REF!</v>
      </c>
      <c r="T133" s="148" t="e">
        <f>Forside!#REF!</f>
        <v>#REF!</v>
      </c>
      <c r="U133" s="148" t="e">
        <f>Forside!#REF!</f>
        <v>#REF!</v>
      </c>
      <c r="V133" s="142">
        <f>Forside!X137</f>
        <v>0</v>
      </c>
      <c r="W133" s="142" t="e">
        <f>Forside!#REF!</f>
        <v>#REF!</v>
      </c>
      <c r="X133" s="142" t="e">
        <f>Forside!#REF!</f>
        <v>#REF!</v>
      </c>
    </row>
    <row r="134" spans="1:24" x14ac:dyDescent="0.2">
      <c r="A134" s="63">
        <f>Forside!B138</f>
        <v>0</v>
      </c>
      <c r="B134" s="63">
        <f>Forside!E138</f>
        <v>0</v>
      </c>
      <c r="C134" s="63" t="e">
        <f>IF(Forside!#REF!&gt;0,Forside!#REF!,Forside!L138)</f>
        <v>#REF!</v>
      </c>
      <c r="D134" s="142" t="e">
        <f>Beregninger_afgrøder!P128</f>
        <v>#N/A</v>
      </c>
      <c r="E134" s="142" t="e">
        <f>Beregninger_afgrøder!S128</f>
        <v>#N/A</v>
      </c>
      <c r="F134" s="142" t="e">
        <f>Beregninger_afgrøder!V128</f>
        <v>#N/A</v>
      </c>
      <c r="G134" s="61">
        <f>Beregninger_afgrøder!AE128</f>
        <v>0</v>
      </c>
      <c r="H134" s="61" t="e">
        <f>Beregninger_afgrøder!AH128</f>
        <v>#N/A</v>
      </c>
      <c r="I134" s="61" t="e">
        <f>Beregninger_afgrøder!AK128</f>
        <v>#N/A</v>
      </c>
      <c r="J134" s="61">
        <f>Beregninger_afgrøder!AL128</f>
        <v>0</v>
      </c>
      <c r="K134" s="61">
        <f>Beregninger_afgrøder!AM128</f>
        <v>0</v>
      </c>
      <c r="L134" s="61">
        <f>Beregninger_afgrøder!AN128</f>
        <v>0</v>
      </c>
      <c r="M134" s="61">
        <f>Beregninger_afgrøder!AQ128</f>
        <v>0</v>
      </c>
      <c r="N134" s="61">
        <f>Beregninger_afgrøder!AA128</f>
        <v>0</v>
      </c>
      <c r="O134" s="142" t="e">
        <f>Beregninger_afgrøder!AC128+IFERROR(Beregninger_efterafgrøder_udlæg!N129,0)</f>
        <v>#N/A</v>
      </c>
      <c r="P134" s="147">
        <f>Forside!U138</f>
        <v>0</v>
      </c>
      <c r="Q134" s="147">
        <f>Forside!V138</f>
        <v>0</v>
      </c>
      <c r="R134" s="147">
        <f>Forside!W138</f>
        <v>0</v>
      </c>
      <c r="S134" s="148" t="e">
        <f>Forside!#REF!</f>
        <v>#REF!</v>
      </c>
      <c r="T134" s="148" t="e">
        <f>Forside!#REF!</f>
        <v>#REF!</v>
      </c>
      <c r="U134" s="148" t="e">
        <f>Forside!#REF!</f>
        <v>#REF!</v>
      </c>
      <c r="V134" s="142">
        <f>Forside!X138</f>
        <v>0</v>
      </c>
      <c r="W134" s="142" t="e">
        <f>Forside!#REF!</f>
        <v>#REF!</v>
      </c>
      <c r="X134" s="142" t="e">
        <f>Forside!#REF!</f>
        <v>#REF!</v>
      </c>
    </row>
    <row r="135" spans="1:24" x14ac:dyDescent="0.2">
      <c r="A135" s="63">
        <f>Forside!B139</f>
        <v>0</v>
      </c>
      <c r="B135" s="63">
        <f>Forside!E139</f>
        <v>0</v>
      </c>
      <c r="C135" s="63" t="e">
        <f>IF(Forside!#REF!&gt;0,Forside!#REF!,Forside!L139)</f>
        <v>#REF!</v>
      </c>
      <c r="D135" s="142" t="e">
        <f>Beregninger_afgrøder!P129</f>
        <v>#N/A</v>
      </c>
      <c r="E135" s="142" t="e">
        <f>Beregninger_afgrøder!S129</f>
        <v>#N/A</v>
      </c>
      <c r="F135" s="142" t="e">
        <f>Beregninger_afgrøder!V129</f>
        <v>#N/A</v>
      </c>
      <c r="G135" s="61">
        <f>Beregninger_afgrøder!AE129</f>
        <v>0</v>
      </c>
      <c r="H135" s="61" t="e">
        <f>Beregninger_afgrøder!AH129</f>
        <v>#N/A</v>
      </c>
      <c r="I135" s="61" t="e">
        <f>Beregninger_afgrøder!AK129</f>
        <v>#N/A</v>
      </c>
      <c r="J135" s="61">
        <f>Beregninger_afgrøder!AL129</f>
        <v>0</v>
      </c>
      <c r="K135" s="61">
        <f>Beregninger_afgrøder!AM129</f>
        <v>0</v>
      </c>
      <c r="L135" s="61">
        <f>Beregninger_afgrøder!AN129</f>
        <v>0</v>
      </c>
      <c r="M135" s="61">
        <f>Beregninger_afgrøder!AQ129</f>
        <v>0</v>
      </c>
      <c r="N135" s="61">
        <f>Beregninger_afgrøder!AA129</f>
        <v>0</v>
      </c>
      <c r="O135" s="142" t="e">
        <f>Beregninger_afgrøder!AC129+IFERROR(Beregninger_efterafgrøder_udlæg!N130,0)</f>
        <v>#N/A</v>
      </c>
      <c r="P135" s="147">
        <f>Forside!U139</f>
        <v>0</v>
      </c>
      <c r="Q135" s="147">
        <f>Forside!V139</f>
        <v>0</v>
      </c>
      <c r="R135" s="147">
        <f>Forside!W139</f>
        <v>0</v>
      </c>
      <c r="S135" s="148" t="e">
        <f>Forside!#REF!</f>
        <v>#REF!</v>
      </c>
      <c r="T135" s="148" t="e">
        <f>Forside!#REF!</f>
        <v>#REF!</v>
      </c>
      <c r="U135" s="148" t="e">
        <f>Forside!#REF!</f>
        <v>#REF!</v>
      </c>
      <c r="V135" s="142">
        <f>Forside!X139</f>
        <v>0</v>
      </c>
      <c r="W135" s="142" t="e">
        <f>Forside!#REF!</f>
        <v>#REF!</v>
      </c>
      <c r="X135" s="142" t="e">
        <f>Forside!#REF!</f>
        <v>#REF!</v>
      </c>
    </row>
    <row r="136" spans="1:24" x14ac:dyDescent="0.2">
      <c r="A136" s="63">
        <f>Forside!B140</f>
        <v>0</v>
      </c>
      <c r="B136" s="63">
        <f>Forside!E140</f>
        <v>0</v>
      </c>
      <c r="C136" s="63" t="e">
        <f>IF(Forside!#REF!&gt;0,Forside!#REF!,Forside!L140)</f>
        <v>#REF!</v>
      </c>
      <c r="D136" s="142" t="e">
        <f>Beregninger_afgrøder!P130</f>
        <v>#N/A</v>
      </c>
      <c r="E136" s="142" t="e">
        <f>Beregninger_afgrøder!S130</f>
        <v>#N/A</v>
      </c>
      <c r="F136" s="142" t="e">
        <f>Beregninger_afgrøder!V130</f>
        <v>#N/A</v>
      </c>
      <c r="G136" s="61">
        <f>Beregninger_afgrøder!AE130</f>
        <v>0</v>
      </c>
      <c r="H136" s="61" t="e">
        <f>Beregninger_afgrøder!AH130</f>
        <v>#N/A</v>
      </c>
      <c r="I136" s="61" t="e">
        <f>Beregninger_afgrøder!AK130</f>
        <v>#N/A</v>
      </c>
      <c r="J136" s="61">
        <f>Beregninger_afgrøder!AL130</f>
        <v>0</v>
      </c>
      <c r="K136" s="61">
        <f>Beregninger_afgrøder!AM130</f>
        <v>0</v>
      </c>
      <c r="L136" s="61">
        <f>Beregninger_afgrøder!AN130</f>
        <v>0</v>
      </c>
      <c r="M136" s="61">
        <f>Beregninger_afgrøder!AQ130</f>
        <v>0</v>
      </c>
      <c r="N136" s="61">
        <f>Beregninger_afgrøder!AA130</f>
        <v>0</v>
      </c>
      <c r="O136" s="142" t="e">
        <f>Beregninger_afgrøder!AC130+IFERROR(Beregninger_efterafgrøder_udlæg!N131,0)</f>
        <v>#N/A</v>
      </c>
      <c r="P136" s="147">
        <f>Forside!U140</f>
        <v>0</v>
      </c>
      <c r="Q136" s="147">
        <f>Forside!V140</f>
        <v>0</v>
      </c>
      <c r="R136" s="147">
        <f>Forside!W140</f>
        <v>0</v>
      </c>
      <c r="S136" s="148" t="e">
        <f>Forside!#REF!</f>
        <v>#REF!</v>
      </c>
      <c r="T136" s="148" t="e">
        <f>Forside!#REF!</f>
        <v>#REF!</v>
      </c>
      <c r="U136" s="148" t="e">
        <f>Forside!#REF!</f>
        <v>#REF!</v>
      </c>
      <c r="V136" s="142">
        <f>Forside!X140</f>
        <v>0</v>
      </c>
      <c r="W136" s="142" t="e">
        <f>Forside!#REF!</f>
        <v>#REF!</v>
      </c>
      <c r="X136" s="142" t="e">
        <f>Forside!#REF!</f>
        <v>#REF!</v>
      </c>
    </row>
    <row r="137" spans="1:24" x14ac:dyDescent="0.2">
      <c r="A137" s="63">
        <f>Forside!B141</f>
        <v>0</v>
      </c>
      <c r="B137" s="63">
        <f>Forside!E141</f>
        <v>0</v>
      </c>
      <c r="C137" s="63" t="e">
        <f>IF(Forside!#REF!&gt;0,Forside!#REF!,Forside!L141)</f>
        <v>#REF!</v>
      </c>
      <c r="D137" s="142" t="e">
        <f>Beregninger_afgrøder!P131</f>
        <v>#N/A</v>
      </c>
      <c r="E137" s="142" t="e">
        <f>Beregninger_afgrøder!S131</f>
        <v>#N/A</v>
      </c>
      <c r="F137" s="142" t="e">
        <f>Beregninger_afgrøder!V131</f>
        <v>#N/A</v>
      </c>
      <c r="G137" s="61">
        <f>Beregninger_afgrøder!AE131</f>
        <v>0</v>
      </c>
      <c r="H137" s="61" t="e">
        <f>Beregninger_afgrøder!AH131</f>
        <v>#N/A</v>
      </c>
      <c r="I137" s="61" t="e">
        <f>Beregninger_afgrøder!AK131</f>
        <v>#N/A</v>
      </c>
      <c r="J137" s="61">
        <f>Beregninger_afgrøder!AL131</f>
        <v>0</v>
      </c>
      <c r="K137" s="61">
        <f>Beregninger_afgrøder!AM131</f>
        <v>0</v>
      </c>
      <c r="L137" s="61">
        <f>Beregninger_afgrøder!AN131</f>
        <v>0</v>
      </c>
      <c r="M137" s="61">
        <f>Beregninger_afgrøder!AQ131</f>
        <v>0</v>
      </c>
      <c r="N137" s="61">
        <f>Beregninger_afgrøder!AA131</f>
        <v>0</v>
      </c>
      <c r="O137" s="142" t="e">
        <f>Beregninger_afgrøder!AC131+IFERROR(Beregninger_efterafgrøder_udlæg!N132,0)</f>
        <v>#N/A</v>
      </c>
      <c r="P137" s="147">
        <f>Forside!U141</f>
        <v>0</v>
      </c>
      <c r="Q137" s="147">
        <f>Forside!V141</f>
        <v>0</v>
      </c>
      <c r="R137" s="147">
        <f>Forside!W141</f>
        <v>0</v>
      </c>
      <c r="S137" s="148" t="e">
        <f>Forside!#REF!</f>
        <v>#REF!</v>
      </c>
      <c r="T137" s="148" t="e">
        <f>Forside!#REF!</f>
        <v>#REF!</v>
      </c>
      <c r="U137" s="148" t="e">
        <f>Forside!#REF!</f>
        <v>#REF!</v>
      </c>
      <c r="V137" s="142">
        <f>Forside!X141</f>
        <v>0</v>
      </c>
      <c r="W137" s="142" t="e">
        <f>Forside!#REF!</f>
        <v>#REF!</v>
      </c>
      <c r="X137" s="142" t="e">
        <f>Forside!#REF!</f>
        <v>#REF!</v>
      </c>
    </row>
    <row r="138" spans="1:24" x14ac:dyDescent="0.2">
      <c r="A138" s="63">
        <f>Forside!B142</f>
        <v>0</v>
      </c>
      <c r="B138" s="63">
        <f>Forside!E142</f>
        <v>0</v>
      </c>
      <c r="C138" s="63" t="e">
        <f>IF(Forside!#REF!&gt;0,Forside!#REF!,Forside!L142)</f>
        <v>#REF!</v>
      </c>
      <c r="D138" s="142" t="e">
        <f>Beregninger_afgrøder!P132</f>
        <v>#N/A</v>
      </c>
      <c r="E138" s="142" t="e">
        <f>Beregninger_afgrøder!S132</f>
        <v>#N/A</v>
      </c>
      <c r="F138" s="142" t="e">
        <f>Beregninger_afgrøder!V132</f>
        <v>#N/A</v>
      </c>
      <c r="G138" s="61">
        <f>Beregninger_afgrøder!AE132</f>
        <v>0</v>
      </c>
      <c r="H138" s="61" t="e">
        <f>Beregninger_afgrøder!AH132</f>
        <v>#N/A</v>
      </c>
      <c r="I138" s="61" t="e">
        <f>Beregninger_afgrøder!AK132</f>
        <v>#N/A</v>
      </c>
      <c r="J138" s="61">
        <f>Beregninger_afgrøder!AL132</f>
        <v>0</v>
      </c>
      <c r="K138" s="61">
        <f>Beregninger_afgrøder!AM132</f>
        <v>0</v>
      </c>
      <c r="L138" s="61">
        <f>Beregninger_afgrøder!AN132</f>
        <v>0</v>
      </c>
      <c r="M138" s="61">
        <f>Beregninger_afgrøder!AQ132</f>
        <v>0</v>
      </c>
      <c r="N138" s="61">
        <f>Beregninger_afgrøder!AA132</f>
        <v>0</v>
      </c>
      <c r="O138" s="142" t="e">
        <f>Beregninger_afgrøder!AC132+IFERROR(Beregninger_efterafgrøder_udlæg!N133,0)</f>
        <v>#N/A</v>
      </c>
      <c r="P138" s="147">
        <f>Forside!U142</f>
        <v>0</v>
      </c>
      <c r="Q138" s="147">
        <f>Forside!V142</f>
        <v>0</v>
      </c>
      <c r="R138" s="147">
        <f>Forside!W142</f>
        <v>0</v>
      </c>
      <c r="S138" s="148" t="e">
        <f>Forside!#REF!</f>
        <v>#REF!</v>
      </c>
      <c r="T138" s="148" t="e">
        <f>Forside!#REF!</f>
        <v>#REF!</v>
      </c>
      <c r="U138" s="148" t="e">
        <f>Forside!#REF!</f>
        <v>#REF!</v>
      </c>
      <c r="V138" s="142">
        <f>Forside!X142</f>
        <v>0</v>
      </c>
      <c r="W138" s="142" t="e">
        <f>Forside!#REF!</f>
        <v>#REF!</v>
      </c>
      <c r="X138" s="142" t="e">
        <f>Forside!#REF!</f>
        <v>#REF!</v>
      </c>
    </row>
    <row r="139" spans="1:24" x14ac:dyDescent="0.2">
      <c r="A139" s="63">
        <f>Forside!B143</f>
        <v>0</v>
      </c>
      <c r="B139" s="63">
        <f>Forside!E143</f>
        <v>0</v>
      </c>
      <c r="C139" s="63" t="e">
        <f>IF(Forside!#REF!&gt;0,Forside!#REF!,Forside!L143)</f>
        <v>#REF!</v>
      </c>
      <c r="D139" s="142" t="e">
        <f>Beregninger_afgrøder!P133</f>
        <v>#N/A</v>
      </c>
      <c r="E139" s="142" t="e">
        <f>Beregninger_afgrøder!S133</f>
        <v>#N/A</v>
      </c>
      <c r="F139" s="142" t="e">
        <f>Beregninger_afgrøder!V133</f>
        <v>#N/A</v>
      </c>
      <c r="G139" s="61">
        <f>Beregninger_afgrøder!AE133</f>
        <v>0</v>
      </c>
      <c r="H139" s="61" t="e">
        <f>Beregninger_afgrøder!AH133</f>
        <v>#N/A</v>
      </c>
      <c r="I139" s="61" t="e">
        <f>Beregninger_afgrøder!AK133</f>
        <v>#N/A</v>
      </c>
      <c r="J139" s="61">
        <f>Beregninger_afgrøder!AL133</f>
        <v>0</v>
      </c>
      <c r="K139" s="61">
        <f>Beregninger_afgrøder!AM133</f>
        <v>0</v>
      </c>
      <c r="L139" s="61">
        <f>Beregninger_afgrøder!AN133</f>
        <v>0</v>
      </c>
      <c r="M139" s="61">
        <f>Beregninger_afgrøder!AQ133</f>
        <v>0</v>
      </c>
      <c r="N139" s="61">
        <f>Beregninger_afgrøder!AA133</f>
        <v>0</v>
      </c>
      <c r="O139" s="142" t="e">
        <f>Beregninger_afgrøder!AC133+IFERROR(Beregninger_efterafgrøder_udlæg!N134,0)</f>
        <v>#N/A</v>
      </c>
      <c r="P139" s="147">
        <f>Forside!U143</f>
        <v>0</v>
      </c>
      <c r="Q139" s="147">
        <f>Forside!V143</f>
        <v>0</v>
      </c>
      <c r="R139" s="147">
        <f>Forside!W143</f>
        <v>0</v>
      </c>
      <c r="S139" s="148" t="e">
        <f>Forside!#REF!</f>
        <v>#REF!</v>
      </c>
      <c r="T139" s="148" t="e">
        <f>Forside!#REF!</f>
        <v>#REF!</v>
      </c>
      <c r="U139" s="148" t="e">
        <f>Forside!#REF!</f>
        <v>#REF!</v>
      </c>
      <c r="V139" s="142">
        <f>Forside!X143</f>
        <v>0</v>
      </c>
      <c r="W139" s="142" t="e">
        <f>Forside!#REF!</f>
        <v>#REF!</v>
      </c>
      <c r="X139" s="142" t="e">
        <f>Forside!#REF!</f>
        <v>#REF!</v>
      </c>
    </row>
    <row r="140" spans="1:24" x14ac:dyDescent="0.2">
      <c r="A140" s="63">
        <f>Forside!B144</f>
        <v>0</v>
      </c>
      <c r="B140" s="63">
        <f>Forside!E144</f>
        <v>0</v>
      </c>
      <c r="C140" s="63" t="e">
        <f>IF(Forside!#REF!&gt;0,Forside!#REF!,Forside!L144)</f>
        <v>#REF!</v>
      </c>
      <c r="D140" s="142" t="e">
        <f>Beregninger_afgrøder!P134</f>
        <v>#N/A</v>
      </c>
      <c r="E140" s="142" t="e">
        <f>Beregninger_afgrøder!S134</f>
        <v>#N/A</v>
      </c>
      <c r="F140" s="142" t="e">
        <f>Beregninger_afgrøder!V134</f>
        <v>#N/A</v>
      </c>
      <c r="G140" s="61">
        <f>Beregninger_afgrøder!AE134</f>
        <v>0</v>
      </c>
      <c r="H140" s="61" t="e">
        <f>Beregninger_afgrøder!AH134</f>
        <v>#N/A</v>
      </c>
      <c r="I140" s="61" t="e">
        <f>Beregninger_afgrøder!AK134</f>
        <v>#N/A</v>
      </c>
      <c r="J140" s="61">
        <f>Beregninger_afgrøder!AL134</f>
        <v>0</v>
      </c>
      <c r="K140" s="61">
        <f>Beregninger_afgrøder!AM134</f>
        <v>0</v>
      </c>
      <c r="L140" s="61">
        <f>Beregninger_afgrøder!AN134</f>
        <v>0</v>
      </c>
      <c r="M140" s="61">
        <f>Beregninger_afgrøder!AQ134</f>
        <v>0</v>
      </c>
      <c r="N140" s="61">
        <f>Beregninger_afgrøder!AA134</f>
        <v>0</v>
      </c>
      <c r="O140" s="142" t="e">
        <f>Beregninger_afgrøder!AC134+IFERROR(Beregninger_efterafgrøder_udlæg!N135,0)</f>
        <v>#N/A</v>
      </c>
      <c r="P140" s="147">
        <f>Forside!U144</f>
        <v>0</v>
      </c>
      <c r="Q140" s="147">
        <f>Forside!V144</f>
        <v>0</v>
      </c>
      <c r="R140" s="147">
        <f>Forside!W144</f>
        <v>0</v>
      </c>
      <c r="S140" s="148" t="e">
        <f>Forside!#REF!</f>
        <v>#REF!</v>
      </c>
      <c r="T140" s="148" t="e">
        <f>Forside!#REF!</f>
        <v>#REF!</v>
      </c>
      <c r="U140" s="148" t="e">
        <f>Forside!#REF!</f>
        <v>#REF!</v>
      </c>
      <c r="V140" s="142">
        <f>Forside!X144</f>
        <v>0</v>
      </c>
      <c r="W140" s="142" t="e">
        <f>Forside!#REF!</f>
        <v>#REF!</v>
      </c>
      <c r="X140" s="142" t="e">
        <f>Forside!#REF!</f>
        <v>#REF!</v>
      </c>
    </row>
    <row r="141" spans="1:24" x14ac:dyDescent="0.2">
      <c r="A141" s="63">
        <f>Forside!B145</f>
        <v>0</v>
      </c>
      <c r="B141" s="63">
        <f>Forside!E145</f>
        <v>0</v>
      </c>
      <c r="C141" s="63" t="e">
        <f>IF(Forside!#REF!&gt;0,Forside!#REF!,Forside!L145)</f>
        <v>#REF!</v>
      </c>
      <c r="D141" s="142" t="e">
        <f>Beregninger_afgrøder!P135</f>
        <v>#N/A</v>
      </c>
      <c r="E141" s="142" t="e">
        <f>Beregninger_afgrøder!S135</f>
        <v>#N/A</v>
      </c>
      <c r="F141" s="142" t="e">
        <f>Beregninger_afgrøder!V135</f>
        <v>#N/A</v>
      </c>
      <c r="G141" s="61">
        <f>Beregninger_afgrøder!AE135</f>
        <v>0</v>
      </c>
      <c r="H141" s="61" t="e">
        <f>Beregninger_afgrøder!AH135</f>
        <v>#N/A</v>
      </c>
      <c r="I141" s="61" t="e">
        <f>Beregninger_afgrøder!AK135</f>
        <v>#N/A</v>
      </c>
      <c r="J141" s="61">
        <f>Beregninger_afgrøder!AL135</f>
        <v>0</v>
      </c>
      <c r="K141" s="61">
        <f>Beregninger_afgrøder!AM135</f>
        <v>0</v>
      </c>
      <c r="L141" s="61">
        <f>Beregninger_afgrøder!AN135</f>
        <v>0</v>
      </c>
      <c r="M141" s="61">
        <f>Beregninger_afgrøder!AQ135</f>
        <v>0</v>
      </c>
      <c r="N141" s="61">
        <f>Beregninger_afgrøder!AA135</f>
        <v>0</v>
      </c>
      <c r="O141" s="142" t="e">
        <f>Beregninger_afgrøder!AC135+IFERROR(Beregninger_efterafgrøder_udlæg!N136,0)</f>
        <v>#N/A</v>
      </c>
      <c r="P141" s="147">
        <f>Forside!U145</f>
        <v>0</v>
      </c>
      <c r="Q141" s="147">
        <f>Forside!V145</f>
        <v>0</v>
      </c>
      <c r="R141" s="147">
        <f>Forside!W145</f>
        <v>0</v>
      </c>
      <c r="S141" s="148" t="e">
        <f>Forside!#REF!</f>
        <v>#REF!</v>
      </c>
      <c r="T141" s="148" t="e">
        <f>Forside!#REF!</f>
        <v>#REF!</v>
      </c>
      <c r="U141" s="148" t="e">
        <f>Forside!#REF!</f>
        <v>#REF!</v>
      </c>
      <c r="V141" s="142">
        <f>Forside!X145</f>
        <v>0</v>
      </c>
      <c r="W141" s="142" t="e">
        <f>Forside!#REF!</f>
        <v>#REF!</v>
      </c>
      <c r="X141" s="142" t="e">
        <f>Forside!#REF!</f>
        <v>#REF!</v>
      </c>
    </row>
    <row r="142" spans="1:24" x14ac:dyDescent="0.2">
      <c r="A142" s="63">
        <f>Forside!B146</f>
        <v>0</v>
      </c>
      <c r="B142" s="63">
        <f>Forside!E146</f>
        <v>0</v>
      </c>
      <c r="C142" s="63" t="e">
        <f>IF(Forside!#REF!&gt;0,Forside!#REF!,Forside!L146)</f>
        <v>#REF!</v>
      </c>
      <c r="D142" s="142" t="e">
        <f>Beregninger_afgrøder!P136</f>
        <v>#N/A</v>
      </c>
      <c r="E142" s="142" t="e">
        <f>Beregninger_afgrøder!S136</f>
        <v>#N/A</v>
      </c>
      <c r="F142" s="142" t="e">
        <f>Beregninger_afgrøder!V136</f>
        <v>#N/A</v>
      </c>
      <c r="G142" s="61">
        <f>Beregninger_afgrøder!AE136</f>
        <v>0</v>
      </c>
      <c r="H142" s="61" t="e">
        <f>Beregninger_afgrøder!AH136</f>
        <v>#N/A</v>
      </c>
      <c r="I142" s="61" t="e">
        <f>Beregninger_afgrøder!AK136</f>
        <v>#N/A</v>
      </c>
      <c r="J142" s="61">
        <f>Beregninger_afgrøder!AL136</f>
        <v>0</v>
      </c>
      <c r="K142" s="61">
        <f>Beregninger_afgrøder!AM136</f>
        <v>0</v>
      </c>
      <c r="L142" s="61">
        <f>Beregninger_afgrøder!AN136</f>
        <v>0</v>
      </c>
      <c r="M142" s="61">
        <f>Beregninger_afgrøder!AQ136</f>
        <v>0</v>
      </c>
      <c r="N142" s="61">
        <f>Beregninger_afgrøder!AA136</f>
        <v>0</v>
      </c>
      <c r="O142" s="142" t="e">
        <f>Beregninger_afgrøder!AC136+IFERROR(Beregninger_efterafgrøder_udlæg!N137,0)</f>
        <v>#N/A</v>
      </c>
      <c r="P142" s="147">
        <f>Forside!U146</f>
        <v>0</v>
      </c>
      <c r="Q142" s="147">
        <f>Forside!V146</f>
        <v>0</v>
      </c>
      <c r="R142" s="147">
        <f>Forside!W146</f>
        <v>0</v>
      </c>
      <c r="S142" s="148" t="e">
        <f>Forside!#REF!</f>
        <v>#REF!</v>
      </c>
      <c r="T142" s="148" t="e">
        <f>Forside!#REF!</f>
        <v>#REF!</v>
      </c>
      <c r="U142" s="148" t="e">
        <f>Forside!#REF!</f>
        <v>#REF!</v>
      </c>
      <c r="V142" s="142">
        <f>Forside!X146</f>
        <v>0</v>
      </c>
      <c r="W142" s="142" t="e">
        <f>Forside!#REF!</f>
        <v>#REF!</v>
      </c>
      <c r="X142" s="142" t="e">
        <f>Forside!#REF!</f>
        <v>#REF!</v>
      </c>
    </row>
    <row r="143" spans="1:24" x14ac:dyDescent="0.2">
      <c r="A143" s="63">
        <f>Forside!B147</f>
        <v>0</v>
      </c>
      <c r="B143" s="63">
        <f>Forside!E147</f>
        <v>0</v>
      </c>
      <c r="C143" s="63" t="e">
        <f>IF(Forside!#REF!&gt;0,Forside!#REF!,Forside!L147)</f>
        <v>#REF!</v>
      </c>
      <c r="D143" s="142" t="e">
        <f>Beregninger_afgrøder!P137</f>
        <v>#N/A</v>
      </c>
      <c r="E143" s="142" t="e">
        <f>Beregninger_afgrøder!S137</f>
        <v>#N/A</v>
      </c>
      <c r="F143" s="142" t="e">
        <f>Beregninger_afgrøder!V137</f>
        <v>#N/A</v>
      </c>
      <c r="G143" s="61">
        <f>Beregninger_afgrøder!AE137</f>
        <v>0</v>
      </c>
      <c r="H143" s="61" t="e">
        <f>Beregninger_afgrøder!AH137</f>
        <v>#N/A</v>
      </c>
      <c r="I143" s="61" t="e">
        <f>Beregninger_afgrøder!AK137</f>
        <v>#N/A</v>
      </c>
      <c r="J143" s="61">
        <f>Beregninger_afgrøder!AL137</f>
        <v>0</v>
      </c>
      <c r="K143" s="61">
        <f>Beregninger_afgrøder!AM137</f>
        <v>0</v>
      </c>
      <c r="L143" s="61">
        <f>Beregninger_afgrøder!AN137</f>
        <v>0</v>
      </c>
      <c r="M143" s="61">
        <f>Beregninger_afgrøder!AQ137</f>
        <v>0</v>
      </c>
      <c r="N143" s="61">
        <f>Beregninger_afgrøder!AA137</f>
        <v>0</v>
      </c>
      <c r="O143" s="142" t="e">
        <f>Beregninger_afgrøder!AC137+IFERROR(Beregninger_efterafgrøder_udlæg!N138,0)</f>
        <v>#N/A</v>
      </c>
      <c r="P143" s="147">
        <f>Forside!U147</f>
        <v>0</v>
      </c>
      <c r="Q143" s="147">
        <f>Forside!V147</f>
        <v>0</v>
      </c>
      <c r="R143" s="147">
        <f>Forside!W147</f>
        <v>0</v>
      </c>
      <c r="S143" s="148" t="e">
        <f>Forside!#REF!</f>
        <v>#REF!</v>
      </c>
      <c r="T143" s="148" t="e">
        <f>Forside!#REF!</f>
        <v>#REF!</v>
      </c>
      <c r="U143" s="148" t="e">
        <f>Forside!#REF!</f>
        <v>#REF!</v>
      </c>
      <c r="V143" s="142">
        <f>Forside!X147</f>
        <v>0</v>
      </c>
      <c r="W143" s="142" t="e">
        <f>Forside!#REF!</f>
        <v>#REF!</v>
      </c>
      <c r="X143" s="142" t="e">
        <f>Forside!#REF!</f>
        <v>#REF!</v>
      </c>
    </row>
    <row r="144" spans="1:24" x14ac:dyDescent="0.2">
      <c r="A144" s="63">
        <f>Forside!B148</f>
        <v>0</v>
      </c>
      <c r="B144" s="63">
        <f>Forside!E148</f>
        <v>0</v>
      </c>
      <c r="C144" s="63" t="e">
        <f>IF(Forside!#REF!&gt;0,Forside!#REF!,Forside!L148)</f>
        <v>#REF!</v>
      </c>
      <c r="D144" s="142" t="e">
        <f>Beregninger_afgrøder!P138</f>
        <v>#N/A</v>
      </c>
      <c r="E144" s="142" t="e">
        <f>Beregninger_afgrøder!S138</f>
        <v>#N/A</v>
      </c>
      <c r="F144" s="142" t="e">
        <f>Beregninger_afgrøder!V138</f>
        <v>#N/A</v>
      </c>
      <c r="G144" s="61">
        <f>Beregninger_afgrøder!AE138</f>
        <v>0</v>
      </c>
      <c r="H144" s="61" t="e">
        <f>Beregninger_afgrøder!AH138</f>
        <v>#N/A</v>
      </c>
      <c r="I144" s="61" t="e">
        <f>Beregninger_afgrøder!AK138</f>
        <v>#N/A</v>
      </c>
      <c r="J144" s="61">
        <f>Beregninger_afgrøder!AL138</f>
        <v>0</v>
      </c>
      <c r="K144" s="61">
        <f>Beregninger_afgrøder!AM138</f>
        <v>0</v>
      </c>
      <c r="L144" s="61">
        <f>Beregninger_afgrøder!AN138</f>
        <v>0</v>
      </c>
      <c r="M144" s="61">
        <f>Beregninger_afgrøder!AQ138</f>
        <v>0</v>
      </c>
      <c r="N144" s="61">
        <f>Beregninger_afgrøder!AA138</f>
        <v>0</v>
      </c>
      <c r="O144" s="142" t="e">
        <f>Beregninger_afgrøder!AC138+IFERROR(Beregninger_efterafgrøder_udlæg!N139,0)</f>
        <v>#N/A</v>
      </c>
      <c r="P144" s="147">
        <f>Forside!U148</f>
        <v>0</v>
      </c>
      <c r="Q144" s="147">
        <f>Forside!V148</f>
        <v>0</v>
      </c>
      <c r="R144" s="147">
        <f>Forside!W148</f>
        <v>0</v>
      </c>
      <c r="S144" s="148" t="e">
        <f>Forside!#REF!</f>
        <v>#REF!</v>
      </c>
      <c r="T144" s="148" t="e">
        <f>Forside!#REF!</f>
        <v>#REF!</v>
      </c>
      <c r="U144" s="148" t="e">
        <f>Forside!#REF!</f>
        <v>#REF!</v>
      </c>
      <c r="V144" s="142">
        <f>Forside!X148</f>
        <v>0</v>
      </c>
      <c r="W144" s="142" t="e">
        <f>Forside!#REF!</f>
        <v>#REF!</v>
      </c>
      <c r="X144" s="142" t="e">
        <f>Forside!#REF!</f>
        <v>#REF!</v>
      </c>
    </row>
    <row r="145" spans="1:24" x14ac:dyDescent="0.2">
      <c r="A145" s="63">
        <f>Forside!B149</f>
        <v>0</v>
      </c>
      <c r="B145" s="63">
        <f>Forside!E149</f>
        <v>0</v>
      </c>
      <c r="C145" s="63" t="e">
        <f>IF(Forside!#REF!&gt;0,Forside!#REF!,Forside!L149)</f>
        <v>#REF!</v>
      </c>
      <c r="D145" s="142" t="e">
        <f>Beregninger_afgrøder!P139</f>
        <v>#N/A</v>
      </c>
      <c r="E145" s="142" t="e">
        <f>Beregninger_afgrøder!S139</f>
        <v>#N/A</v>
      </c>
      <c r="F145" s="142" t="e">
        <f>Beregninger_afgrøder!V139</f>
        <v>#N/A</v>
      </c>
      <c r="G145" s="61">
        <f>Beregninger_afgrøder!AE139</f>
        <v>0</v>
      </c>
      <c r="H145" s="61" t="e">
        <f>Beregninger_afgrøder!AH139</f>
        <v>#N/A</v>
      </c>
      <c r="I145" s="61" t="e">
        <f>Beregninger_afgrøder!AK139</f>
        <v>#N/A</v>
      </c>
      <c r="J145" s="61">
        <f>Beregninger_afgrøder!AL139</f>
        <v>0</v>
      </c>
      <c r="K145" s="61">
        <f>Beregninger_afgrøder!AM139</f>
        <v>0</v>
      </c>
      <c r="L145" s="61">
        <f>Beregninger_afgrøder!AN139</f>
        <v>0</v>
      </c>
      <c r="M145" s="61">
        <f>Beregninger_afgrøder!AQ139</f>
        <v>0</v>
      </c>
      <c r="N145" s="61">
        <f>Beregninger_afgrøder!AA139</f>
        <v>0</v>
      </c>
      <c r="O145" s="142" t="e">
        <f>Beregninger_afgrøder!AC139+IFERROR(Beregninger_efterafgrøder_udlæg!N140,0)</f>
        <v>#N/A</v>
      </c>
      <c r="P145" s="147">
        <f>Forside!U149</f>
        <v>0</v>
      </c>
      <c r="Q145" s="147">
        <f>Forside!V149</f>
        <v>0</v>
      </c>
      <c r="R145" s="147">
        <f>Forside!W149</f>
        <v>0</v>
      </c>
      <c r="S145" s="148" t="e">
        <f>Forside!#REF!</f>
        <v>#REF!</v>
      </c>
      <c r="T145" s="148" t="e">
        <f>Forside!#REF!</f>
        <v>#REF!</v>
      </c>
      <c r="U145" s="148" t="e">
        <f>Forside!#REF!</f>
        <v>#REF!</v>
      </c>
      <c r="V145" s="142">
        <f>Forside!X149</f>
        <v>0</v>
      </c>
      <c r="W145" s="142" t="e">
        <f>Forside!#REF!</f>
        <v>#REF!</v>
      </c>
      <c r="X145" s="142" t="e">
        <f>Forside!#REF!</f>
        <v>#REF!</v>
      </c>
    </row>
    <row r="146" spans="1:24" x14ac:dyDescent="0.2">
      <c r="A146" s="63">
        <f>Forside!B150</f>
        <v>0</v>
      </c>
      <c r="B146" s="63">
        <f>Forside!E150</f>
        <v>0</v>
      </c>
      <c r="C146" s="63" t="e">
        <f>IF(Forside!#REF!&gt;0,Forside!#REF!,Forside!L150)</f>
        <v>#REF!</v>
      </c>
      <c r="D146" s="142" t="e">
        <f>Beregninger_afgrøder!P140</f>
        <v>#N/A</v>
      </c>
      <c r="E146" s="142" t="e">
        <f>Beregninger_afgrøder!S140</f>
        <v>#N/A</v>
      </c>
      <c r="F146" s="142" t="e">
        <f>Beregninger_afgrøder!V140</f>
        <v>#N/A</v>
      </c>
      <c r="G146" s="61">
        <f>Beregninger_afgrøder!AE140</f>
        <v>0</v>
      </c>
      <c r="H146" s="61" t="e">
        <f>Beregninger_afgrøder!AH140</f>
        <v>#N/A</v>
      </c>
      <c r="I146" s="61" t="e">
        <f>Beregninger_afgrøder!AK140</f>
        <v>#N/A</v>
      </c>
      <c r="J146" s="61">
        <f>Beregninger_afgrøder!AL140</f>
        <v>0</v>
      </c>
      <c r="K146" s="61">
        <f>Beregninger_afgrøder!AM140</f>
        <v>0</v>
      </c>
      <c r="L146" s="61">
        <f>Beregninger_afgrøder!AN140</f>
        <v>0</v>
      </c>
      <c r="M146" s="61">
        <f>Beregninger_afgrøder!AQ140</f>
        <v>0</v>
      </c>
      <c r="N146" s="61">
        <f>Beregninger_afgrøder!AA140</f>
        <v>0</v>
      </c>
      <c r="O146" s="142" t="e">
        <f>Beregninger_afgrøder!AC140+IFERROR(Beregninger_efterafgrøder_udlæg!N141,0)</f>
        <v>#N/A</v>
      </c>
      <c r="P146" s="147">
        <f>Forside!U150</f>
        <v>0</v>
      </c>
      <c r="Q146" s="147">
        <f>Forside!V150</f>
        <v>0</v>
      </c>
      <c r="R146" s="147">
        <f>Forside!W150</f>
        <v>0</v>
      </c>
      <c r="S146" s="148" t="e">
        <f>Forside!#REF!</f>
        <v>#REF!</v>
      </c>
      <c r="T146" s="148" t="e">
        <f>Forside!#REF!</f>
        <v>#REF!</v>
      </c>
      <c r="U146" s="148" t="e">
        <f>Forside!#REF!</f>
        <v>#REF!</v>
      </c>
      <c r="V146" s="142">
        <f>Forside!X150</f>
        <v>0</v>
      </c>
      <c r="W146" s="142" t="e">
        <f>Forside!#REF!</f>
        <v>#REF!</v>
      </c>
      <c r="X146" s="142" t="e">
        <f>Forside!#REF!</f>
        <v>#REF!</v>
      </c>
    </row>
    <row r="147" spans="1:24" x14ac:dyDescent="0.2">
      <c r="A147" s="63">
        <f>Forside!B151</f>
        <v>0</v>
      </c>
      <c r="B147" s="63">
        <f>Forside!E151</f>
        <v>0</v>
      </c>
      <c r="C147" s="63" t="e">
        <f>IF(Forside!#REF!&gt;0,Forside!#REF!,Forside!L151)</f>
        <v>#REF!</v>
      </c>
      <c r="D147" s="142" t="e">
        <f>Beregninger_afgrøder!P141</f>
        <v>#N/A</v>
      </c>
      <c r="E147" s="142" t="e">
        <f>Beregninger_afgrøder!S141</f>
        <v>#N/A</v>
      </c>
      <c r="F147" s="142" t="e">
        <f>Beregninger_afgrøder!V141</f>
        <v>#N/A</v>
      </c>
      <c r="G147" s="61">
        <f>Beregninger_afgrøder!AE141</f>
        <v>0</v>
      </c>
      <c r="H147" s="61" t="e">
        <f>Beregninger_afgrøder!AH141</f>
        <v>#N/A</v>
      </c>
      <c r="I147" s="61" t="e">
        <f>Beregninger_afgrøder!AK141</f>
        <v>#N/A</v>
      </c>
      <c r="J147" s="61">
        <f>Beregninger_afgrøder!AL141</f>
        <v>0</v>
      </c>
      <c r="K147" s="61">
        <f>Beregninger_afgrøder!AM141</f>
        <v>0</v>
      </c>
      <c r="L147" s="61">
        <f>Beregninger_afgrøder!AN141</f>
        <v>0</v>
      </c>
      <c r="M147" s="61">
        <f>Beregninger_afgrøder!AQ141</f>
        <v>0</v>
      </c>
      <c r="N147" s="61">
        <f>Beregninger_afgrøder!AA141</f>
        <v>0</v>
      </c>
      <c r="O147" s="142" t="e">
        <f>Beregninger_afgrøder!AC141+IFERROR(Beregninger_efterafgrøder_udlæg!N142,0)</f>
        <v>#N/A</v>
      </c>
      <c r="P147" s="147">
        <f>Forside!U151</f>
        <v>0</v>
      </c>
      <c r="Q147" s="147">
        <f>Forside!V151</f>
        <v>0</v>
      </c>
      <c r="R147" s="147">
        <f>Forside!W151</f>
        <v>0</v>
      </c>
      <c r="S147" s="148" t="e">
        <f>Forside!#REF!</f>
        <v>#REF!</v>
      </c>
      <c r="T147" s="148" t="e">
        <f>Forside!#REF!</f>
        <v>#REF!</v>
      </c>
      <c r="U147" s="148" t="e">
        <f>Forside!#REF!</f>
        <v>#REF!</v>
      </c>
      <c r="V147" s="142">
        <f>Forside!X151</f>
        <v>0</v>
      </c>
      <c r="W147" s="142" t="e">
        <f>Forside!#REF!</f>
        <v>#REF!</v>
      </c>
      <c r="X147" s="142" t="e">
        <f>Forside!#REF!</f>
        <v>#REF!</v>
      </c>
    </row>
    <row r="148" spans="1:24" x14ac:dyDescent="0.2">
      <c r="A148" s="63">
        <f>Forside!B152</f>
        <v>0</v>
      </c>
      <c r="B148" s="63">
        <f>Forside!E152</f>
        <v>0</v>
      </c>
      <c r="C148" s="63" t="e">
        <f>IF(Forside!#REF!&gt;0,Forside!#REF!,Forside!L152)</f>
        <v>#REF!</v>
      </c>
      <c r="D148" s="142" t="e">
        <f>Beregninger_afgrøder!P142</f>
        <v>#N/A</v>
      </c>
      <c r="E148" s="142" t="e">
        <f>Beregninger_afgrøder!S142</f>
        <v>#N/A</v>
      </c>
      <c r="F148" s="142" t="e">
        <f>Beregninger_afgrøder!V142</f>
        <v>#N/A</v>
      </c>
      <c r="G148" s="61">
        <f>Beregninger_afgrøder!AE142</f>
        <v>0</v>
      </c>
      <c r="H148" s="61" t="e">
        <f>Beregninger_afgrøder!AH142</f>
        <v>#N/A</v>
      </c>
      <c r="I148" s="61" t="e">
        <f>Beregninger_afgrøder!AK142</f>
        <v>#N/A</v>
      </c>
      <c r="J148" s="61">
        <f>Beregninger_afgrøder!AL142</f>
        <v>0</v>
      </c>
      <c r="K148" s="61">
        <f>Beregninger_afgrøder!AM142</f>
        <v>0</v>
      </c>
      <c r="L148" s="61">
        <f>Beregninger_afgrøder!AN142</f>
        <v>0</v>
      </c>
      <c r="M148" s="61">
        <f>Beregninger_afgrøder!AQ142</f>
        <v>0</v>
      </c>
      <c r="N148" s="61">
        <f>Beregninger_afgrøder!AA142</f>
        <v>0</v>
      </c>
      <c r="O148" s="142" t="e">
        <f>Beregninger_afgrøder!AC142+IFERROR(Beregninger_efterafgrøder_udlæg!N143,0)</f>
        <v>#N/A</v>
      </c>
      <c r="P148" s="147">
        <f>Forside!U152</f>
        <v>0</v>
      </c>
      <c r="Q148" s="147">
        <f>Forside!V152</f>
        <v>0</v>
      </c>
      <c r="R148" s="147">
        <f>Forside!W152</f>
        <v>0</v>
      </c>
      <c r="S148" s="148" t="e">
        <f>Forside!#REF!</f>
        <v>#REF!</v>
      </c>
      <c r="T148" s="148" t="e">
        <f>Forside!#REF!</f>
        <v>#REF!</v>
      </c>
      <c r="U148" s="148" t="e">
        <f>Forside!#REF!</f>
        <v>#REF!</v>
      </c>
      <c r="V148" s="142">
        <f>Forside!X152</f>
        <v>0</v>
      </c>
      <c r="W148" s="142" t="e">
        <f>Forside!#REF!</f>
        <v>#REF!</v>
      </c>
      <c r="X148" s="142" t="e">
        <f>Forside!#REF!</f>
        <v>#REF!</v>
      </c>
    </row>
    <row r="149" spans="1:24" x14ac:dyDescent="0.2">
      <c r="A149" s="63">
        <f>Forside!B153</f>
        <v>0</v>
      </c>
      <c r="B149" s="63">
        <f>Forside!E153</f>
        <v>0</v>
      </c>
      <c r="C149" s="63" t="e">
        <f>IF(Forside!#REF!&gt;0,Forside!#REF!,Forside!L153)</f>
        <v>#REF!</v>
      </c>
      <c r="D149" s="142" t="e">
        <f>Beregninger_afgrøder!P143</f>
        <v>#N/A</v>
      </c>
      <c r="E149" s="142" t="e">
        <f>Beregninger_afgrøder!S143</f>
        <v>#N/A</v>
      </c>
      <c r="F149" s="142" t="e">
        <f>Beregninger_afgrøder!V143</f>
        <v>#N/A</v>
      </c>
      <c r="G149" s="61">
        <f>Beregninger_afgrøder!AE143</f>
        <v>0</v>
      </c>
      <c r="H149" s="61" t="e">
        <f>Beregninger_afgrøder!AH143</f>
        <v>#N/A</v>
      </c>
      <c r="I149" s="61" t="e">
        <f>Beregninger_afgrøder!AK143</f>
        <v>#N/A</v>
      </c>
      <c r="J149" s="61">
        <f>Beregninger_afgrøder!AL143</f>
        <v>0</v>
      </c>
      <c r="K149" s="61">
        <f>Beregninger_afgrøder!AM143</f>
        <v>0</v>
      </c>
      <c r="L149" s="61">
        <f>Beregninger_afgrøder!AN143</f>
        <v>0</v>
      </c>
      <c r="M149" s="61">
        <f>Beregninger_afgrøder!AQ143</f>
        <v>0</v>
      </c>
      <c r="N149" s="61">
        <f>Beregninger_afgrøder!AA143</f>
        <v>0</v>
      </c>
      <c r="O149" s="142" t="e">
        <f>Beregninger_afgrøder!AC143+IFERROR(Beregninger_efterafgrøder_udlæg!N144,0)</f>
        <v>#N/A</v>
      </c>
      <c r="P149" s="147">
        <f>Forside!U153</f>
        <v>0</v>
      </c>
      <c r="Q149" s="147">
        <f>Forside!V153</f>
        <v>0</v>
      </c>
      <c r="R149" s="147">
        <f>Forside!W153</f>
        <v>0</v>
      </c>
      <c r="S149" s="148" t="e">
        <f>Forside!#REF!</f>
        <v>#REF!</v>
      </c>
      <c r="T149" s="148" t="e">
        <f>Forside!#REF!</f>
        <v>#REF!</v>
      </c>
      <c r="U149" s="148" t="e">
        <f>Forside!#REF!</f>
        <v>#REF!</v>
      </c>
      <c r="V149" s="142">
        <f>Forside!X153</f>
        <v>0</v>
      </c>
      <c r="W149" s="142" t="e">
        <f>Forside!#REF!</f>
        <v>#REF!</v>
      </c>
      <c r="X149" s="142" t="e">
        <f>Forside!#REF!</f>
        <v>#REF!</v>
      </c>
    </row>
    <row r="150" spans="1:24" x14ac:dyDescent="0.2">
      <c r="A150" s="63">
        <f>Forside!B154</f>
        <v>0</v>
      </c>
      <c r="B150" s="63">
        <f>Forside!E154</f>
        <v>0</v>
      </c>
      <c r="C150" s="63" t="e">
        <f>IF(Forside!#REF!&gt;0,Forside!#REF!,Forside!L154)</f>
        <v>#REF!</v>
      </c>
      <c r="D150" s="142" t="e">
        <f>Beregninger_afgrøder!P144</f>
        <v>#N/A</v>
      </c>
      <c r="E150" s="142" t="e">
        <f>Beregninger_afgrøder!S144</f>
        <v>#N/A</v>
      </c>
      <c r="F150" s="142" t="e">
        <f>Beregninger_afgrøder!V144</f>
        <v>#N/A</v>
      </c>
      <c r="G150" s="61">
        <f>Beregninger_afgrøder!AE144</f>
        <v>0</v>
      </c>
      <c r="H150" s="61" t="e">
        <f>Beregninger_afgrøder!AH144</f>
        <v>#N/A</v>
      </c>
      <c r="I150" s="61" t="e">
        <f>Beregninger_afgrøder!AK144</f>
        <v>#N/A</v>
      </c>
      <c r="J150" s="61">
        <f>Beregninger_afgrøder!AL144</f>
        <v>0</v>
      </c>
      <c r="K150" s="61">
        <f>Beregninger_afgrøder!AM144</f>
        <v>0</v>
      </c>
      <c r="L150" s="61">
        <f>Beregninger_afgrøder!AN144</f>
        <v>0</v>
      </c>
      <c r="M150" s="61">
        <f>Beregninger_afgrøder!AQ144</f>
        <v>0</v>
      </c>
      <c r="N150" s="61">
        <f>Beregninger_afgrøder!AA144</f>
        <v>0</v>
      </c>
      <c r="O150" s="142" t="e">
        <f>Beregninger_afgrøder!AC144+IFERROR(Beregninger_efterafgrøder_udlæg!N145,0)</f>
        <v>#N/A</v>
      </c>
      <c r="P150" s="147">
        <f>Forside!U154</f>
        <v>0</v>
      </c>
      <c r="Q150" s="147">
        <f>Forside!V154</f>
        <v>0</v>
      </c>
      <c r="R150" s="147">
        <f>Forside!W154</f>
        <v>0</v>
      </c>
      <c r="S150" s="148" t="e">
        <f>Forside!#REF!</f>
        <v>#REF!</v>
      </c>
      <c r="T150" s="148" t="e">
        <f>Forside!#REF!</f>
        <v>#REF!</v>
      </c>
      <c r="U150" s="148" t="e">
        <f>Forside!#REF!</f>
        <v>#REF!</v>
      </c>
      <c r="V150" s="142">
        <f>Forside!X154</f>
        <v>0</v>
      </c>
      <c r="W150" s="142" t="e">
        <f>Forside!#REF!</f>
        <v>#REF!</v>
      </c>
      <c r="X150" s="142" t="e">
        <f>Forside!#REF!</f>
        <v>#REF!</v>
      </c>
    </row>
    <row r="151" spans="1:24" x14ac:dyDescent="0.2">
      <c r="A151" s="63">
        <f>Forside!B155</f>
        <v>0</v>
      </c>
      <c r="B151" s="63">
        <f>Forside!E155</f>
        <v>0</v>
      </c>
      <c r="C151" s="63" t="e">
        <f>IF(Forside!#REF!&gt;0,Forside!#REF!,Forside!L155)</f>
        <v>#REF!</v>
      </c>
      <c r="D151" s="142" t="e">
        <f>Beregninger_afgrøder!P145</f>
        <v>#N/A</v>
      </c>
      <c r="E151" s="142" t="e">
        <f>Beregninger_afgrøder!S145</f>
        <v>#N/A</v>
      </c>
      <c r="F151" s="142" t="e">
        <f>Beregninger_afgrøder!V145</f>
        <v>#N/A</v>
      </c>
      <c r="G151" s="61">
        <f>Beregninger_afgrøder!AE145</f>
        <v>0</v>
      </c>
      <c r="H151" s="61" t="e">
        <f>Beregninger_afgrøder!AH145</f>
        <v>#N/A</v>
      </c>
      <c r="I151" s="61" t="e">
        <f>Beregninger_afgrøder!AK145</f>
        <v>#N/A</v>
      </c>
      <c r="J151" s="61">
        <f>Beregninger_afgrøder!AL145</f>
        <v>0</v>
      </c>
      <c r="K151" s="61">
        <f>Beregninger_afgrøder!AM145</f>
        <v>0</v>
      </c>
      <c r="L151" s="61">
        <f>Beregninger_afgrøder!AN145</f>
        <v>0</v>
      </c>
      <c r="M151" s="61">
        <f>Beregninger_afgrøder!AQ145</f>
        <v>0</v>
      </c>
      <c r="N151" s="61">
        <f>Beregninger_afgrøder!AA145</f>
        <v>0</v>
      </c>
      <c r="O151" s="142" t="e">
        <f>Beregninger_afgrøder!AC145+IFERROR(Beregninger_efterafgrøder_udlæg!N146,0)</f>
        <v>#N/A</v>
      </c>
      <c r="P151" s="147">
        <f>Forside!U155</f>
        <v>0</v>
      </c>
      <c r="Q151" s="147">
        <f>Forside!V155</f>
        <v>0</v>
      </c>
      <c r="R151" s="147">
        <f>Forside!W155</f>
        <v>0</v>
      </c>
      <c r="S151" s="148" t="e">
        <f>Forside!#REF!</f>
        <v>#REF!</v>
      </c>
      <c r="T151" s="148" t="e">
        <f>Forside!#REF!</f>
        <v>#REF!</v>
      </c>
      <c r="U151" s="148" t="e">
        <f>Forside!#REF!</f>
        <v>#REF!</v>
      </c>
      <c r="V151" s="142">
        <f>Forside!X155</f>
        <v>0</v>
      </c>
      <c r="W151" s="142" t="e">
        <f>Forside!#REF!</f>
        <v>#REF!</v>
      </c>
      <c r="X151" s="142" t="e">
        <f>Forside!#REF!</f>
        <v>#REF!</v>
      </c>
    </row>
    <row r="152" spans="1:24" x14ac:dyDescent="0.2">
      <c r="A152" s="63">
        <f>Forside!B156</f>
        <v>0</v>
      </c>
      <c r="B152" s="63">
        <f>Forside!E156</f>
        <v>0</v>
      </c>
      <c r="C152" s="63" t="e">
        <f>IF(Forside!#REF!&gt;0,Forside!#REF!,Forside!L156)</f>
        <v>#REF!</v>
      </c>
      <c r="D152" s="142" t="e">
        <f>Beregninger_afgrøder!P146</f>
        <v>#N/A</v>
      </c>
      <c r="E152" s="142" t="e">
        <f>Beregninger_afgrøder!S146</f>
        <v>#N/A</v>
      </c>
      <c r="F152" s="142" t="e">
        <f>Beregninger_afgrøder!V146</f>
        <v>#N/A</v>
      </c>
      <c r="G152" s="61">
        <f>Beregninger_afgrøder!AE146</f>
        <v>0</v>
      </c>
      <c r="H152" s="61" t="e">
        <f>Beregninger_afgrøder!AH146</f>
        <v>#N/A</v>
      </c>
      <c r="I152" s="61" t="e">
        <f>Beregninger_afgrøder!AK146</f>
        <v>#N/A</v>
      </c>
      <c r="J152" s="61">
        <f>Beregninger_afgrøder!AL146</f>
        <v>0</v>
      </c>
      <c r="K152" s="61">
        <f>Beregninger_afgrøder!AM146</f>
        <v>0</v>
      </c>
      <c r="L152" s="61">
        <f>Beregninger_afgrøder!AN146</f>
        <v>0</v>
      </c>
      <c r="M152" s="61">
        <f>Beregninger_afgrøder!AQ146</f>
        <v>0</v>
      </c>
      <c r="N152" s="61">
        <f>Beregninger_afgrøder!AA146</f>
        <v>0</v>
      </c>
      <c r="O152" s="142" t="e">
        <f>Beregninger_afgrøder!AC146+IFERROR(Beregninger_efterafgrøder_udlæg!N147,0)</f>
        <v>#N/A</v>
      </c>
      <c r="P152" s="147">
        <f>Forside!U156</f>
        <v>0</v>
      </c>
      <c r="Q152" s="147">
        <f>Forside!V156</f>
        <v>0</v>
      </c>
      <c r="R152" s="147">
        <f>Forside!W156</f>
        <v>0</v>
      </c>
      <c r="S152" s="148" t="e">
        <f>Forside!#REF!</f>
        <v>#REF!</v>
      </c>
      <c r="T152" s="148" t="e">
        <f>Forside!#REF!</f>
        <v>#REF!</v>
      </c>
      <c r="U152" s="148" t="e">
        <f>Forside!#REF!</f>
        <v>#REF!</v>
      </c>
      <c r="V152" s="142">
        <f>Forside!X156</f>
        <v>0</v>
      </c>
      <c r="W152" s="142" t="e">
        <f>Forside!#REF!</f>
        <v>#REF!</v>
      </c>
      <c r="X152" s="142" t="e">
        <f>Forside!#REF!</f>
        <v>#REF!</v>
      </c>
    </row>
    <row r="153" spans="1:24" x14ac:dyDescent="0.2">
      <c r="A153" s="63">
        <f>Forside!B157</f>
        <v>0</v>
      </c>
      <c r="B153" s="63">
        <f>Forside!E157</f>
        <v>0</v>
      </c>
      <c r="C153" s="63" t="e">
        <f>IF(Forside!#REF!&gt;0,Forside!#REF!,Forside!L157)</f>
        <v>#REF!</v>
      </c>
      <c r="D153" s="142" t="e">
        <f>Beregninger_afgrøder!P147</f>
        <v>#N/A</v>
      </c>
      <c r="E153" s="142" t="e">
        <f>Beregninger_afgrøder!S147</f>
        <v>#N/A</v>
      </c>
      <c r="F153" s="142" t="e">
        <f>Beregninger_afgrøder!V147</f>
        <v>#N/A</v>
      </c>
      <c r="G153" s="61">
        <f>Beregninger_afgrøder!AE147</f>
        <v>0</v>
      </c>
      <c r="H153" s="61" t="e">
        <f>Beregninger_afgrøder!AH147</f>
        <v>#N/A</v>
      </c>
      <c r="I153" s="61" t="e">
        <f>Beregninger_afgrøder!AK147</f>
        <v>#N/A</v>
      </c>
      <c r="J153" s="61">
        <f>Beregninger_afgrøder!AL147</f>
        <v>0</v>
      </c>
      <c r="K153" s="61">
        <f>Beregninger_afgrøder!AM147</f>
        <v>0</v>
      </c>
      <c r="L153" s="61">
        <f>Beregninger_afgrøder!AN147</f>
        <v>0</v>
      </c>
      <c r="M153" s="61">
        <f>Beregninger_afgrøder!AQ147</f>
        <v>0</v>
      </c>
      <c r="N153" s="61">
        <f>Beregninger_afgrøder!AA147</f>
        <v>0</v>
      </c>
      <c r="O153" s="142" t="e">
        <f>Beregninger_afgrøder!AC147+IFERROR(Beregninger_efterafgrøder_udlæg!N148,0)</f>
        <v>#N/A</v>
      </c>
      <c r="P153" s="147">
        <f>Forside!U157</f>
        <v>0</v>
      </c>
      <c r="Q153" s="147">
        <f>Forside!V157</f>
        <v>0</v>
      </c>
      <c r="R153" s="147">
        <f>Forside!W157</f>
        <v>0</v>
      </c>
      <c r="S153" s="148" t="e">
        <f>Forside!#REF!</f>
        <v>#REF!</v>
      </c>
      <c r="T153" s="148" t="e">
        <f>Forside!#REF!</f>
        <v>#REF!</v>
      </c>
      <c r="U153" s="148" t="e">
        <f>Forside!#REF!</f>
        <v>#REF!</v>
      </c>
      <c r="V153" s="142">
        <f>Forside!X157</f>
        <v>0</v>
      </c>
      <c r="W153" s="142" t="e">
        <f>Forside!#REF!</f>
        <v>#REF!</v>
      </c>
      <c r="X153" s="142" t="e">
        <f>Forside!#REF!</f>
        <v>#REF!</v>
      </c>
    </row>
    <row r="154" spans="1:24" x14ac:dyDescent="0.2">
      <c r="A154" s="63">
        <f>Forside!B158</f>
        <v>0</v>
      </c>
      <c r="B154" s="63">
        <f>Forside!E158</f>
        <v>0</v>
      </c>
      <c r="C154" s="63" t="e">
        <f>IF(Forside!#REF!&gt;0,Forside!#REF!,Forside!L158)</f>
        <v>#REF!</v>
      </c>
      <c r="D154" s="142" t="e">
        <f>Beregninger_afgrøder!P148</f>
        <v>#N/A</v>
      </c>
      <c r="E154" s="142" t="e">
        <f>Beregninger_afgrøder!S148</f>
        <v>#N/A</v>
      </c>
      <c r="F154" s="142" t="e">
        <f>Beregninger_afgrøder!V148</f>
        <v>#N/A</v>
      </c>
      <c r="G154" s="61">
        <f>Beregninger_afgrøder!AE148</f>
        <v>0</v>
      </c>
      <c r="H154" s="61" t="e">
        <f>Beregninger_afgrøder!AH148</f>
        <v>#N/A</v>
      </c>
      <c r="I154" s="61" t="e">
        <f>Beregninger_afgrøder!AK148</f>
        <v>#N/A</v>
      </c>
      <c r="J154" s="61">
        <f>Beregninger_afgrøder!AL148</f>
        <v>0</v>
      </c>
      <c r="K154" s="61">
        <f>Beregninger_afgrøder!AM148</f>
        <v>0</v>
      </c>
      <c r="L154" s="61">
        <f>Beregninger_afgrøder!AN148</f>
        <v>0</v>
      </c>
      <c r="M154" s="61">
        <f>Beregninger_afgrøder!AQ148</f>
        <v>0</v>
      </c>
      <c r="N154" s="61">
        <f>Beregninger_afgrøder!AA148</f>
        <v>0</v>
      </c>
      <c r="O154" s="142" t="e">
        <f>Beregninger_afgrøder!AC148+IFERROR(Beregninger_efterafgrøder_udlæg!N149,0)</f>
        <v>#N/A</v>
      </c>
      <c r="P154" s="147">
        <f>Forside!U158</f>
        <v>0</v>
      </c>
      <c r="Q154" s="147">
        <f>Forside!V158</f>
        <v>0</v>
      </c>
      <c r="R154" s="147">
        <f>Forside!W158</f>
        <v>0</v>
      </c>
      <c r="S154" s="148" t="e">
        <f>Forside!#REF!</f>
        <v>#REF!</v>
      </c>
      <c r="T154" s="148" t="e">
        <f>Forside!#REF!</f>
        <v>#REF!</v>
      </c>
      <c r="U154" s="148" t="e">
        <f>Forside!#REF!</f>
        <v>#REF!</v>
      </c>
      <c r="V154" s="142">
        <f>Forside!X158</f>
        <v>0</v>
      </c>
      <c r="W154" s="142" t="e">
        <f>Forside!#REF!</f>
        <v>#REF!</v>
      </c>
      <c r="X154" s="142" t="e">
        <f>Forside!#REF!</f>
        <v>#REF!</v>
      </c>
    </row>
    <row r="155" spans="1:24" x14ac:dyDescent="0.2">
      <c r="A155" s="63">
        <f>Forside!B159</f>
        <v>0</v>
      </c>
      <c r="B155" s="63">
        <f>Forside!E159</f>
        <v>0</v>
      </c>
      <c r="C155" s="63" t="e">
        <f>IF(Forside!#REF!&gt;0,Forside!#REF!,Forside!L159)</f>
        <v>#REF!</v>
      </c>
      <c r="D155" s="142" t="e">
        <f>Beregninger_afgrøder!P149</f>
        <v>#N/A</v>
      </c>
      <c r="E155" s="142" t="e">
        <f>Beregninger_afgrøder!S149</f>
        <v>#N/A</v>
      </c>
      <c r="F155" s="142" t="e">
        <f>Beregninger_afgrøder!V149</f>
        <v>#N/A</v>
      </c>
      <c r="G155" s="61">
        <f>Beregninger_afgrøder!AE149</f>
        <v>0</v>
      </c>
      <c r="H155" s="61" t="e">
        <f>Beregninger_afgrøder!AH149</f>
        <v>#N/A</v>
      </c>
      <c r="I155" s="61" t="e">
        <f>Beregninger_afgrøder!AK149</f>
        <v>#N/A</v>
      </c>
      <c r="J155" s="61">
        <f>Beregninger_afgrøder!AL149</f>
        <v>0</v>
      </c>
      <c r="K155" s="61">
        <f>Beregninger_afgrøder!AM149</f>
        <v>0</v>
      </c>
      <c r="L155" s="61">
        <f>Beregninger_afgrøder!AN149</f>
        <v>0</v>
      </c>
      <c r="M155" s="61">
        <f>Beregninger_afgrøder!AQ149</f>
        <v>0</v>
      </c>
      <c r="N155" s="61">
        <f>Beregninger_afgrøder!AA149</f>
        <v>0</v>
      </c>
      <c r="O155" s="142" t="e">
        <f>Beregninger_afgrøder!AC149+IFERROR(Beregninger_efterafgrøder_udlæg!N150,0)</f>
        <v>#N/A</v>
      </c>
      <c r="P155" s="147">
        <f>Forside!U159</f>
        <v>0</v>
      </c>
      <c r="Q155" s="147">
        <f>Forside!V159</f>
        <v>0</v>
      </c>
      <c r="R155" s="147">
        <f>Forside!W159</f>
        <v>0</v>
      </c>
      <c r="S155" s="148" t="e">
        <f>Forside!#REF!</f>
        <v>#REF!</v>
      </c>
      <c r="T155" s="148" t="e">
        <f>Forside!#REF!</f>
        <v>#REF!</v>
      </c>
      <c r="U155" s="148" t="e">
        <f>Forside!#REF!</f>
        <v>#REF!</v>
      </c>
      <c r="V155" s="142">
        <f>Forside!X159</f>
        <v>0</v>
      </c>
      <c r="W155" s="142" t="e">
        <f>Forside!#REF!</f>
        <v>#REF!</v>
      </c>
      <c r="X155" s="142" t="e">
        <f>Forside!#REF!</f>
        <v>#REF!</v>
      </c>
    </row>
    <row r="156" spans="1:24" x14ac:dyDescent="0.2">
      <c r="A156" s="63">
        <f>Forside!B160</f>
        <v>0</v>
      </c>
      <c r="B156" s="63">
        <f>Forside!E160</f>
        <v>0</v>
      </c>
      <c r="C156" s="63" t="e">
        <f>IF(Forside!#REF!&gt;0,Forside!#REF!,Forside!L160)</f>
        <v>#REF!</v>
      </c>
      <c r="D156" s="142" t="e">
        <f>Beregninger_afgrøder!P150</f>
        <v>#N/A</v>
      </c>
      <c r="E156" s="142" t="e">
        <f>Beregninger_afgrøder!S150</f>
        <v>#N/A</v>
      </c>
      <c r="F156" s="142" t="e">
        <f>Beregninger_afgrøder!V150</f>
        <v>#N/A</v>
      </c>
      <c r="G156" s="61">
        <f>Beregninger_afgrøder!AE150</f>
        <v>0</v>
      </c>
      <c r="H156" s="61" t="e">
        <f>Beregninger_afgrøder!AH150</f>
        <v>#N/A</v>
      </c>
      <c r="I156" s="61" t="e">
        <f>Beregninger_afgrøder!AK150</f>
        <v>#N/A</v>
      </c>
      <c r="J156" s="61">
        <f>Beregninger_afgrøder!AL150</f>
        <v>0</v>
      </c>
      <c r="K156" s="61">
        <f>Beregninger_afgrøder!AM150</f>
        <v>0</v>
      </c>
      <c r="L156" s="61">
        <f>Beregninger_afgrøder!AN150</f>
        <v>0</v>
      </c>
      <c r="M156" s="61">
        <f>Beregninger_afgrøder!AQ150</f>
        <v>0</v>
      </c>
      <c r="N156" s="61">
        <f>Beregninger_afgrøder!AA150</f>
        <v>0</v>
      </c>
      <c r="O156" s="142" t="e">
        <f>Beregninger_afgrøder!AC150+IFERROR(Beregninger_efterafgrøder_udlæg!N151,0)</f>
        <v>#N/A</v>
      </c>
      <c r="P156" s="147">
        <f>Forside!U160</f>
        <v>0</v>
      </c>
      <c r="Q156" s="147">
        <f>Forside!V160</f>
        <v>0</v>
      </c>
      <c r="R156" s="147">
        <f>Forside!W160</f>
        <v>0</v>
      </c>
      <c r="S156" s="148" t="e">
        <f>Forside!#REF!</f>
        <v>#REF!</v>
      </c>
      <c r="T156" s="148" t="e">
        <f>Forside!#REF!</f>
        <v>#REF!</v>
      </c>
      <c r="U156" s="148" t="e">
        <f>Forside!#REF!</f>
        <v>#REF!</v>
      </c>
      <c r="V156" s="142">
        <f>Forside!X160</f>
        <v>0</v>
      </c>
      <c r="W156" s="142" t="e">
        <f>Forside!#REF!</f>
        <v>#REF!</v>
      </c>
      <c r="X156" s="142" t="e">
        <f>Forside!#REF!</f>
        <v>#REF!</v>
      </c>
    </row>
    <row r="157" spans="1:24" x14ac:dyDescent="0.2">
      <c r="A157" s="63">
        <f>Forside!B161</f>
        <v>0</v>
      </c>
      <c r="B157" s="63">
        <f>Forside!E161</f>
        <v>0</v>
      </c>
      <c r="C157" s="63" t="e">
        <f>IF(Forside!#REF!&gt;0,Forside!#REF!,Forside!L161)</f>
        <v>#REF!</v>
      </c>
      <c r="D157" s="142" t="e">
        <f>Beregninger_afgrøder!P151</f>
        <v>#N/A</v>
      </c>
      <c r="E157" s="142" t="e">
        <f>Beregninger_afgrøder!S151</f>
        <v>#N/A</v>
      </c>
      <c r="F157" s="142" t="e">
        <f>Beregninger_afgrøder!V151</f>
        <v>#N/A</v>
      </c>
      <c r="G157" s="61">
        <f>Beregninger_afgrøder!AE151</f>
        <v>0</v>
      </c>
      <c r="H157" s="61" t="e">
        <f>Beregninger_afgrøder!AH151</f>
        <v>#N/A</v>
      </c>
      <c r="I157" s="61" t="e">
        <f>Beregninger_afgrøder!AK151</f>
        <v>#N/A</v>
      </c>
      <c r="J157" s="61">
        <f>Beregninger_afgrøder!AL151</f>
        <v>0</v>
      </c>
      <c r="K157" s="61">
        <f>Beregninger_afgrøder!AM151</f>
        <v>0</v>
      </c>
      <c r="L157" s="61">
        <f>Beregninger_afgrøder!AN151</f>
        <v>0</v>
      </c>
      <c r="M157" s="61">
        <f>Beregninger_afgrøder!AQ151</f>
        <v>0</v>
      </c>
      <c r="N157" s="61">
        <f>Beregninger_afgrøder!AA151</f>
        <v>0</v>
      </c>
      <c r="O157" s="142" t="e">
        <f>Beregninger_afgrøder!AC151+IFERROR(Beregninger_efterafgrøder_udlæg!N152,0)</f>
        <v>#N/A</v>
      </c>
      <c r="P157" s="147">
        <f>Forside!U161</f>
        <v>0</v>
      </c>
      <c r="Q157" s="147">
        <f>Forside!V161</f>
        <v>0</v>
      </c>
      <c r="R157" s="147">
        <f>Forside!W161</f>
        <v>0</v>
      </c>
      <c r="S157" s="148" t="e">
        <f>Forside!#REF!</f>
        <v>#REF!</v>
      </c>
      <c r="T157" s="148" t="e">
        <f>Forside!#REF!</f>
        <v>#REF!</v>
      </c>
      <c r="U157" s="148" t="e">
        <f>Forside!#REF!</f>
        <v>#REF!</v>
      </c>
      <c r="V157" s="142">
        <f>Forside!X161</f>
        <v>0</v>
      </c>
      <c r="W157" s="142" t="e">
        <f>Forside!#REF!</f>
        <v>#REF!</v>
      </c>
      <c r="X157" s="142" t="e">
        <f>Forside!#REF!</f>
        <v>#REF!</v>
      </c>
    </row>
    <row r="158" spans="1:24" x14ac:dyDescent="0.2">
      <c r="A158" s="63">
        <f>Forside!B162</f>
        <v>0</v>
      </c>
      <c r="B158" s="63">
        <f>Forside!E162</f>
        <v>0</v>
      </c>
      <c r="C158" s="63" t="e">
        <f>IF(Forside!#REF!&gt;0,Forside!#REF!,Forside!L162)</f>
        <v>#REF!</v>
      </c>
      <c r="D158" s="142" t="e">
        <f>Beregninger_afgrøder!P152</f>
        <v>#N/A</v>
      </c>
      <c r="E158" s="142" t="e">
        <f>Beregninger_afgrøder!S152</f>
        <v>#N/A</v>
      </c>
      <c r="F158" s="142" t="e">
        <f>Beregninger_afgrøder!V152</f>
        <v>#N/A</v>
      </c>
      <c r="G158" s="61">
        <f>Beregninger_afgrøder!AE152</f>
        <v>0</v>
      </c>
      <c r="H158" s="61" t="e">
        <f>Beregninger_afgrøder!AH152</f>
        <v>#N/A</v>
      </c>
      <c r="I158" s="61" t="e">
        <f>Beregninger_afgrøder!AK152</f>
        <v>#N/A</v>
      </c>
      <c r="J158" s="61">
        <f>Beregninger_afgrøder!AL152</f>
        <v>0</v>
      </c>
      <c r="K158" s="61">
        <f>Beregninger_afgrøder!AM152</f>
        <v>0</v>
      </c>
      <c r="L158" s="61">
        <f>Beregninger_afgrøder!AN152</f>
        <v>0</v>
      </c>
      <c r="M158" s="61">
        <f>Beregninger_afgrøder!AQ152</f>
        <v>0</v>
      </c>
      <c r="N158" s="61">
        <f>Beregninger_afgrøder!AA152</f>
        <v>0</v>
      </c>
      <c r="O158" s="142" t="e">
        <f>Beregninger_afgrøder!AC152+IFERROR(Beregninger_efterafgrøder_udlæg!N153,0)</f>
        <v>#N/A</v>
      </c>
      <c r="P158" s="147">
        <f>Forside!U162</f>
        <v>0</v>
      </c>
      <c r="Q158" s="147">
        <f>Forside!V162</f>
        <v>0</v>
      </c>
      <c r="R158" s="147">
        <f>Forside!W162</f>
        <v>0</v>
      </c>
      <c r="S158" s="148" t="e">
        <f>Forside!#REF!</f>
        <v>#REF!</v>
      </c>
      <c r="T158" s="148" t="e">
        <f>Forside!#REF!</f>
        <v>#REF!</v>
      </c>
      <c r="U158" s="148" t="e">
        <f>Forside!#REF!</f>
        <v>#REF!</v>
      </c>
      <c r="V158" s="142">
        <f>Forside!X162</f>
        <v>0</v>
      </c>
      <c r="W158" s="142" t="e">
        <f>Forside!#REF!</f>
        <v>#REF!</v>
      </c>
      <c r="X158" s="142" t="e">
        <f>Forside!#REF!</f>
        <v>#REF!</v>
      </c>
    </row>
    <row r="159" spans="1:24" x14ac:dyDescent="0.2">
      <c r="A159" s="63">
        <f>Forside!B163</f>
        <v>0</v>
      </c>
      <c r="B159" s="63">
        <f>Forside!E163</f>
        <v>0</v>
      </c>
      <c r="C159" s="63" t="e">
        <f>IF(Forside!#REF!&gt;0,Forside!#REF!,Forside!L163)</f>
        <v>#REF!</v>
      </c>
      <c r="D159" s="142" t="e">
        <f>Beregninger_afgrøder!P153</f>
        <v>#N/A</v>
      </c>
      <c r="E159" s="142" t="e">
        <f>Beregninger_afgrøder!S153</f>
        <v>#N/A</v>
      </c>
      <c r="F159" s="142" t="e">
        <f>Beregninger_afgrøder!V153</f>
        <v>#N/A</v>
      </c>
      <c r="G159" s="61">
        <f>Beregninger_afgrøder!AE153</f>
        <v>0</v>
      </c>
      <c r="H159" s="61" t="e">
        <f>Beregninger_afgrøder!AH153</f>
        <v>#N/A</v>
      </c>
      <c r="I159" s="61" t="e">
        <f>Beregninger_afgrøder!AK153</f>
        <v>#N/A</v>
      </c>
      <c r="J159" s="61">
        <f>Beregninger_afgrøder!AL153</f>
        <v>0</v>
      </c>
      <c r="K159" s="61">
        <f>Beregninger_afgrøder!AM153</f>
        <v>0</v>
      </c>
      <c r="L159" s="61">
        <f>Beregninger_afgrøder!AN153</f>
        <v>0</v>
      </c>
      <c r="M159" s="61">
        <f>Beregninger_afgrøder!AQ153</f>
        <v>0</v>
      </c>
      <c r="N159" s="61">
        <f>Beregninger_afgrøder!AA153</f>
        <v>0</v>
      </c>
      <c r="O159" s="142" t="e">
        <f>Beregninger_afgrøder!AC153+IFERROR(Beregninger_efterafgrøder_udlæg!N154,0)</f>
        <v>#N/A</v>
      </c>
      <c r="P159" s="147">
        <f>Forside!U163</f>
        <v>0</v>
      </c>
      <c r="Q159" s="147">
        <f>Forside!V163</f>
        <v>0</v>
      </c>
      <c r="R159" s="147">
        <f>Forside!W163</f>
        <v>0</v>
      </c>
      <c r="S159" s="148" t="e">
        <f>Forside!#REF!</f>
        <v>#REF!</v>
      </c>
      <c r="T159" s="148" t="e">
        <f>Forside!#REF!</f>
        <v>#REF!</v>
      </c>
      <c r="U159" s="148" t="e">
        <f>Forside!#REF!</f>
        <v>#REF!</v>
      </c>
      <c r="V159" s="142">
        <f>Forside!X163</f>
        <v>0</v>
      </c>
      <c r="W159" s="142" t="e">
        <f>Forside!#REF!</f>
        <v>#REF!</v>
      </c>
      <c r="X159" s="142" t="e">
        <f>Forside!#REF!</f>
        <v>#REF!</v>
      </c>
    </row>
    <row r="160" spans="1:24" x14ac:dyDescent="0.2">
      <c r="A160" s="63">
        <f>Forside!B164</f>
        <v>0</v>
      </c>
      <c r="B160" s="63">
        <f>Forside!E164</f>
        <v>0</v>
      </c>
      <c r="C160" s="63" t="e">
        <f>IF(Forside!#REF!&gt;0,Forside!#REF!,Forside!L164)</f>
        <v>#REF!</v>
      </c>
      <c r="D160" s="142" t="e">
        <f>Beregninger_afgrøder!P154</f>
        <v>#N/A</v>
      </c>
      <c r="E160" s="142" t="e">
        <f>Beregninger_afgrøder!S154</f>
        <v>#N/A</v>
      </c>
      <c r="F160" s="142" t="e">
        <f>Beregninger_afgrøder!V154</f>
        <v>#N/A</v>
      </c>
      <c r="G160" s="61">
        <f>Beregninger_afgrøder!AE154</f>
        <v>0</v>
      </c>
      <c r="H160" s="61" t="e">
        <f>Beregninger_afgrøder!AH154</f>
        <v>#N/A</v>
      </c>
      <c r="I160" s="61" t="e">
        <f>Beregninger_afgrøder!AK154</f>
        <v>#N/A</v>
      </c>
      <c r="J160" s="61">
        <f>Beregninger_afgrøder!AL154</f>
        <v>0</v>
      </c>
      <c r="K160" s="61">
        <f>Beregninger_afgrøder!AM154</f>
        <v>0</v>
      </c>
      <c r="L160" s="61">
        <f>Beregninger_afgrøder!AN154</f>
        <v>0</v>
      </c>
      <c r="M160" s="61">
        <f>Beregninger_afgrøder!AQ154</f>
        <v>0</v>
      </c>
      <c r="N160" s="61">
        <f>Beregninger_afgrøder!AA154</f>
        <v>0</v>
      </c>
      <c r="O160" s="142" t="e">
        <f>Beregninger_afgrøder!AC154+IFERROR(Beregninger_efterafgrøder_udlæg!N155,0)</f>
        <v>#N/A</v>
      </c>
      <c r="P160" s="147">
        <f>Forside!U164</f>
        <v>0</v>
      </c>
      <c r="Q160" s="147">
        <f>Forside!V164</f>
        <v>0</v>
      </c>
      <c r="R160" s="147">
        <f>Forside!W164</f>
        <v>0</v>
      </c>
      <c r="S160" s="148" t="e">
        <f>Forside!#REF!</f>
        <v>#REF!</v>
      </c>
      <c r="T160" s="148" t="e">
        <f>Forside!#REF!</f>
        <v>#REF!</v>
      </c>
      <c r="U160" s="148" t="e">
        <f>Forside!#REF!</f>
        <v>#REF!</v>
      </c>
      <c r="V160" s="142">
        <f>Forside!X164</f>
        <v>0</v>
      </c>
      <c r="W160" s="142" t="e">
        <f>Forside!#REF!</f>
        <v>#REF!</v>
      </c>
      <c r="X160" s="142" t="e">
        <f>Forside!#REF!</f>
        <v>#REF!</v>
      </c>
    </row>
    <row r="161" spans="1:24" x14ac:dyDescent="0.2">
      <c r="A161" s="63">
        <f>Forside!B165</f>
        <v>0</v>
      </c>
      <c r="B161" s="63">
        <f>Forside!E165</f>
        <v>0</v>
      </c>
      <c r="C161" s="63" t="e">
        <f>IF(Forside!#REF!&gt;0,Forside!#REF!,Forside!L165)</f>
        <v>#REF!</v>
      </c>
      <c r="D161" s="142" t="e">
        <f>Beregninger_afgrøder!P155</f>
        <v>#N/A</v>
      </c>
      <c r="E161" s="142" t="e">
        <f>Beregninger_afgrøder!S155</f>
        <v>#N/A</v>
      </c>
      <c r="F161" s="142" t="e">
        <f>Beregninger_afgrøder!V155</f>
        <v>#N/A</v>
      </c>
      <c r="G161" s="61">
        <f>Beregninger_afgrøder!AE155</f>
        <v>0</v>
      </c>
      <c r="H161" s="61" t="e">
        <f>Beregninger_afgrøder!AH155</f>
        <v>#N/A</v>
      </c>
      <c r="I161" s="61" t="e">
        <f>Beregninger_afgrøder!AK155</f>
        <v>#N/A</v>
      </c>
      <c r="J161" s="61">
        <f>Beregninger_afgrøder!AL155</f>
        <v>0</v>
      </c>
      <c r="K161" s="61">
        <f>Beregninger_afgrøder!AM155</f>
        <v>0</v>
      </c>
      <c r="L161" s="61">
        <f>Beregninger_afgrøder!AN155</f>
        <v>0</v>
      </c>
      <c r="M161" s="61">
        <f>Beregninger_afgrøder!AQ155</f>
        <v>0</v>
      </c>
      <c r="N161" s="61">
        <f>Beregninger_afgrøder!AA155</f>
        <v>0</v>
      </c>
      <c r="O161" s="142" t="e">
        <f>Beregninger_afgrøder!AC155+IFERROR(Beregninger_efterafgrøder_udlæg!N156,0)</f>
        <v>#N/A</v>
      </c>
      <c r="P161" s="147">
        <f>Forside!U165</f>
        <v>0</v>
      </c>
      <c r="Q161" s="147">
        <f>Forside!V165</f>
        <v>0</v>
      </c>
      <c r="R161" s="147">
        <f>Forside!W165</f>
        <v>0</v>
      </c>
      <c r="S161" s="148" t="e">
        <f>Forside!#REF!</f>
        <v>#REF!</v>
      </c>
      <c r="T161" s="148" t="e">
        <f>Forside!#REF!</f>
        <v>#REF!</v>
      </c>
      <c r="U161" s="148" t="e">
        <f>Forside!#REF!</f>
        <v>#REF!</v>
      </c>
      <c r="V161" s="142">
        <f>Forside!X165</f>
        <v>0</v>
      </c>
      <c r="W161" s="142" t="e">
        <f>Forside!#REF!</f>
        <v>#REF!</v>
      </c>
      <c r="X161" s="142" t="e">
        <f>Forside!#REF!</f>
        <v>#REF!</v>
      </c>
    </row>
    <row r="162" spans="1:24" x14ac:dyDescent="0.2">
      <c r="A162" s="63">
        <f>Forside!B166</f>
        <v>0</v>
      </c>
      <c r="B162" s="63">
        <f>Forside!E166</f>
        <v>0</v>
      </c>
      <c r="C162" s="63" t="e">
        <f>IF(Forside!#REF!&gt;0,Forside!#REF!,Forside!L166)</f>
        <v>#REF!</v>
      </c>
      <c r="D162" s="142" t="e">
        <f>Beregninger_afgrøder!P156</f>
        <v>#N/A</v>
      </c>
      <c r="E162" s="142" t="e">
        <f>Beregninger_afgrøder!S156</f>
        <v>#N/A</v>
      </c>
      <c r="F162" s="142" t="e">
        <f>Beregninger_afgrøder!V156</f>
        <v>#N/A</v>
      </c>
      <c r="G162" s="61">
        <f>Beregninger_afgrøder!AE156</f>
        <v>0</v>
      </c>
      <c r="H162" s="61" t="e">
        <f>Beregninger_afgrøder!AH156</f>
        <v>#N/A</v>
      </c>
      <c r="I162" s="61" t="e">
        <f>Beregninger_afgrøder!AK156</f>
        <v>#N/A</v>
      </c>
      <c r="J162" s="61">
        <f>Beregninger_afgrøder!AL156</f>
        <v>0</v>
      </c>
      <c r="K162" s="61">
        <f>Beregninger_afgrøder!AM156</f>
        <v>0</v>
      </c>
      <c r="L162" s="61">
        <f>Beregninger_afgrøder!AN156</f>
        <v>0</v>
      </c>
      <c r="M162" s="61">
        <f>Beregninger_afgrøder!AQ156</f>
        <v>0</v>
      </c>
      <c r="N162" s="61">
        <f>Beregninger_afgrøder!AA156</f>
        <v>0</v>
      </c>
      <c r="O162" s="142" t="e">
        <f>Beregninger_afgrøder!AC156+IFERROR(Beregninger_efterafgrøder_udlæg!N157,0)</f>
        <v>#N/A</v>
      </c>
      <c r="P162" s="147">
        <f>Forside!U166</f>
        <v>0</v>
      </c>
      <c r="Q162" s="147">
        <f>Forside!V166</f>
        <v>0</v>
      </c>
      <c r="R162" s="147">
        <f>Forside!W166</f>
        <v>0</v>
      </c>
      <c r="S162" s="148" t="e">
        <f>Forside!#REF!</f>
        <v>#REF!</v>
      </c>
      <c r="T162" s="148" t="e">
        <f>Forside!#REF!</f>
        <v>#REF!</v>
      </c>
      <c r="U162" s="148" t="e">
        <f>Forside!#REF!</f>
        <v>#REF!</v>
      </c>
      <c r="V162" s="142">
        <f>Forside!X166</f>
        <v>0</v>
      </c>
      <c r="W162" s="142" t="e">
        <f>Forside!#REF!</f>
        <v>#REF!</v>
      </c>
      <c r="X162" s="142" t="e">
        <f>Forside!#REF!</f>
        <v>#REF!</v>
      </c>
    </row>
    <row r="163" spans="1:24" x14ac:dyDescent="0.2">
      <c r="A163" s="63">
        <f>Forside!B167</f>
        <v>0</v>
      </c>
      <c r="B163" s="63">
        <f>Forside!E167</f>
        <v>0</v>
      </c>
      <c r="C163" s="63" t="e">
        <f>IF(Forside!#REF!&gt;0,Forside!#REF!,Forside!L167)</f>
        <v>#REF!</v>
      </c>
      <c r="D163" s="142" t="e">
        <f>Beregninger_afgrøder!P157</f>
        <v>#N/A</v>
      </c>
      <c r="E163" s="142" t="e">
        <f>Beregninger_afgrøder!S157</f>
        <v>#N/A</v>
      </c>
      <c r="F163" s="142" t="e">
        <f>Beregninger_afgrøder!V157</f>
        <v>#N/A</v>
      </c>
      <c r="G163" s="61">
        <f>Beregninger_afgrøder!AE157</f>
        <v>0</v>
      </c>
      <c r="H163" s="61" t="e">
        <f>Beregninger_afgrøder!AH157</f>
        <v>#N/A</v>
      </c>
      <c r="I163" s="61" t="e">
        <f>Beregninger_afgrøder!AK157</f>
        <v>#N/A</v>
      </c>
      <c r="J163" s="61">
        <f>Beregninger_afgrøder!AL157</f>
        <v>0</v>
      </c>
      <c r="K163" s="61">
        <f>Beregninger_afgrøder!AM157</f>
        <v>0</v>
      </c>
      <c r="L163" s="61">
        <f>Beregninger_afgrøder!AN157</f>
        <v>0</v>
      </c>
      <c r="M163" s="61">
        <f>Beregninger_afgrøder!AQ157</f>
        <v>0</v>
      </c>
      <c r="N163" s="61">
        <f>Beregninger_afgrøder!AA157</f>
        <v>0</v>
      </c>
      <c r="O163" s="142" t="e">
        <f>Beregninger_afgrøder!AC157+IFERROR(Beregninger_efterafgrøder_udlæg!N158,0)</f>
        <v>#N/A</v>
      </c>
      <c r="P163" s="147">
        <f>Forside!U167</f>
        <v>0</v>
      </c>
      <c r="Q163" s="147">
        <f>Forside!V167</f>
        <v>0</v>
      </c>
      <c r="R163" s="147">
        <f>Forside!W167</f>
        <v>0</v>
      </c>
      <c r="S163" s="148" t="e">
        <f>Forside!#REF!</f>
        <v>#REF!</v>
      </c>
      <c r="T163" s="148" t="e">
        <f>Forside!#REF!</f>
        <v>#REF!</v>
      </c>
      <c r="U163" s="148" t="e">
        <f>Forside!#REF!</f>
        <v>#REF!</v>
      </c>
      <c r="V163" s="142">
        <f>Forside!X167</f>
        <v>0</v>
      </c>
      <c r="W163" s="142" t="e">
        <f>Forside!#REF!</f>
        <v>#REF!</v>
      </c>
      <c r="X163" s="142" t="e">
        <f>Forside!#REF!</f>
        <v>#REF!</v>
      </c>
    </row>
    <row r="164" spans="1:24" x14ac:dyDescent="0.2">
      <c r="A164" s="63">
        <f>Forside!B168</f>
        <v>0</v>
      </c>
      <c r="B164" s="63">
        <f>Forside!E168</f>
        <v>0</v>
      </c>
      <c r="C164" s="63" t="e">
        <f>IF(Forside!#REF!&gt;0,Forside!#REF!,Forside!L168)</f>
        <v>#REF!</v>
      </c>
      <c r="D164" s="142" t="e">
        <f>Beregninger_afgrøder!P158</f>
        <v>#N/A</v>
      </c>
      <c r="E164" s="142" t="e">
        <f>Beregninger_afgrøder!S158</f>
        <v>#N/A</v>
      </c>
      <c r="F164" s="142" t="e">
        <f>Beregninger_afgrøder!V158</f>
        <v>#N/A</v>
      </c>
      <c r="G164" s="61">
        <f>Beregninger_afgrøder!AE158</f>
        <v>0</v>
      </c>
      <c r="H164" s="61" t="e">
        <f>Beregninger_afgrøder!AH158</f>
        <v>#N/A</v>
      </c>
      <c r="I164" s="61" t="e">
        <f>Beregninger_afgrøder!AK158</f>
        <v>#N/A</v>
      </c>
      <c r="J164" s="61">
        <f>Beregninger_afgrøder!AL158</f>
        <v>0</v>
      </c>
      <c r="K164" s="61">
        <f>Beregninger_afgrøder!AM158</f>
        <v>0</v>
      </c>
      <c r="L164" s="61">
        <f>Beregninger_afgrøder!AN158</f>
        <v>0</v>
      </c>
      <c r="M164" s="61">
        <f>Beregninger_afgrøder!AQ158</f>
        <v>0</v>
      </c>
      <c r="N164" s="61">
        <f>Beregninger_afgrøder!AA158</f>
        <v>0</v>
      </c>
      <c r="O164" s="142" t="e">
        <f>Beregninger_afgrøder!AC158+IFERROR(Beregninger_efterafgrøder_udlæg!N159,0)</f>
        <v>#N/A</v>
      </c>
      <c r="P164" s="147">
        <f>Forside!U168</f>
        <v>0</v>
      </c>
      <c r="Q164" s="147">
        <f>Forside!V168</f>
        <v>0</v>
      </c>
      <c r="R164" s="147">
        <f>Forside!W168</f>
        <v>0</v>
      </c>
      <c r="S164" s="148" t="e">
        <f>Forside!#REF!</f>
        <v>#REF!</v>
      </c>
      <c r="T164" s="148" t="e">
        <f>Forside!#REF!</f>
        <v>#REF!</v>
      </c>
      <c r="U164" s="148" t="e">
        <f>Forside!#REF!</f>
        <v>#REF!</v>
      </c>
      <c r="V164" s="142">
        <f>Forside!X168</f>
        <v>0</v>
      </c>
      <c r="W164" s="142" t="e">
        <f>Forside!#REF!</f>
        <v>#REF!</v>
      </c>
      <c r="X164" s="142" t="e">
        <f>Forside!#REF!</f>
        <v>#REF!</v>
      </c>
    </row>
    <row r="165" spans="1:24" x14ac:dyDescent="0.2">
      <c r="A165" s="63">
        <f>Forside!B169</f>
        <v>0</v>
      </c>
      <c r="B165" s="63">
        <f>Forside!E169</f>
        <v>0</v>
      </c>
      <c r="C165" s="63" t="e">
        <f>IF(Forside!#REF!&gt;0,Forside!#REF!,Forside!L169)</f>
        <v>#REF!</v>
      </c>
      <c r="D165" s="142" t="e">
        <f>Beregninger_afgrøder!P159</f>
        <v>#N/A</v>
      </c>
      <c r="E165" s="142" t="e">
        <f>Beregninger_afgrøder!S159</f>
        <v>#N/A</v>
      </c>
      <c r="F165" s="142" t="e">
        <f>Beregninger_afgrøder!V159</f>
        <v>#N/A</v>
      </c>
      <c r="G165" s="61">
        <f>Beregninger_afgrøder!AE159</f>
        <v>0</v>
      </c>
      <c r="H165" s="61" t="e">
        <f>Beregninger_afgrøder!AH159</f>
        <v>#N/A</v>
      </c>
      <c r="I165" s="61" t="e">
        <f>Beregninger_afgrøder!AK159</f>
        <v>#N/A</v>
      </c>
      <c r="J165" s="61">
        <f>Beregninger_afgrøder!AL159</f>
        <v>0</v>
      </c>
      <c r="K165" s="61">
        <f>Beregninger_afgrøder!AM159</f>
        <v>0</v>
      </c>
      <c r="L165" s="61">
        <f>Beregninger_afgrøder!AN159</f>
        <v>0</v>
      </c>
      <c r="M165" s="61">
        <f>Beregninger_afgrøder!AQ159</f>
        <v>0</v>
      </c>
      <c r="N165" s="61">
        <f>Beregninger_afgrøder!AA159</f>
        <v>0</v>
      </c>
      <c r="O165" s="142" t="e">
        <f>Beregninger_afgrøder!AC159+IFERROR(Beregninger_efterafgrøder_udlæg!N160,0)</f>
        <v>#N/A</v>
      </c>
      <c r="P165" s="147">
        <f>Forside!U169</f>
        <v>0</v>
      </c>
      <c r="Q165" s="147">
        <f>Forside!V169</f>
        <v>0</v>
      </c>
      <c r="R165" s="147">
        <f>Forside!W169</f>
        <v>0</v>
      </c>
      <c r="S165" s="148" t="e">
        <f>Forside!#REF!</f>
        <v>#REF!</v>
      </c>
      <c r="T165" s="148" t="e">
        <f>Forside!#REF!</f>
        <v>#REF!</v>
      </c>
      <c r="U165" s="148" t="e">
        <f>Forside!#REF!</f>
        <v>#REF!</v>
      </c>
      <c r="V165" s="142">
        <f>Forside!X169</f>
        <v>0</v>
      </c>
      <c r="W165" s="142" t="e">
        <f>Forside!#REF!</f>
        <v>#REF!</v>
      </c>
      <c r="X165" s="142" t="e">
        <f>Forside!#REF!</f>
        <v>#REF!</v>
      </c>
    </row>
    <row r="166" spans="1:24" x14ac:dyDescent="0.2">
      <c r="A166" s="63">
        <f>Forside!B170</f>
        <v>0</v>
      </c>
      <c r="B166" s="63">
        <f>Forside!E170</f>
        <v>0</v>
      </c>
      <c r="C166" s="63" t="e">
        <f>IF(Forside!#REF!&gt;0,Forside!#REF!,Forside!L170)</f>
        <v>#REF!</v>
      </c>
      <c r="D166" s="142" t="e">
        <f>Beregninger_afgrøder!P160</f>
        <v>#N/A</v>
      </c>
      <c r="E166" s="142" t="e">
        <f>Beregninger_afgrøder!S160</f>
        <v>#N/A</v>
      </c>
      <c r="F166" s="142" t="e">
        <f>Beregninger_afgrøder!V160</f>
        <v>#N/A</v>
      </c>
      <c r="G166" s="61">
        <f>Beregninger_afgrøder!AE160</f>
        <v>0</v>
      </c>
      <c r="H166" s="61" t="e">
        <f>Beregninger_afgrøder!AH160</f>
        <v>#N/A</v>
      </c>
      <c r="I166" s="61" t="e">
        <f>Beregninger_afgrøder!AK160</f>
        <v>#N/A</v>
      </c>
      <c r="J166" s="61">
        <f>Beregninger_afgrøder!AL160</f>
        <v>0</v>
      </c>
      <c r="K166" s="61">
        <f>Beregninger_afgrøder!AM160</f>
        <v>0</v>
      </c>
      <c r="L166" s="61">
        <f>Beregninger_afgrøder!AN160</f>
        <v>0</v>
      </c>
      <c r="M166" s="61">
        <f>Beregninger_afgrøder!AQ160</f>
        <v>0</v>
      </c>
      <c r="N166" s="61">
        <f>Beregninger_afgrøder!AA160</f>
        <v>0</v>
      </c>
      <c r="O166" s="142" t="e">
        <f>Beregninger_afgrøder!AC160+IFERROR(Beregninger_efterafgrøder_udlæg!N161,0)</f>
        <v>#N/A</v>
      </c>
      <c r="P166" s="147">
        <f>Forside!U170</f>
        <v>0</v>
      </c>
      <c r="Q166" s="147">
        <f>Forside!V170</f>
        <v>0</v>
      </c>
      <c r="R166" s="147">
        <f>Forside!W170</f>
        <v>0</v>
      </c>
      <c r="S166" s="148" t="e">
        <f>Forside!#REF!</f>
        <v>#REF!</v>
      </c>
      <c r="T166" s="148" t="e">
        <f>Forside!#REF!</f>
        <v>#REF!</v>
      </c>
      <c r="U166" s="148" t="e">
        <f>Forside!#REF!</f>
        <v>#REF!</v>
      </c>
      <c r="V166" s="142">
        <f>Forside!X170</f>
        <v>0</v>
      </c>
      <c r="W166" s="142" t="e">
        <f>Forside!#REF!</f>
        <v>#REF!</v>
      </c>
      <c r="X166" s="142" t="e">
        <f>Forside!#REF!</f>
        <v>#REF!</v>
      </c>
    </row>
    <row r="167" spans="1:24" x14ac:dyDescent="0.2">
      <c r="A167" s="63">
        <f>Forside!B171</f>
        <v>0</v>
      </c>
      <c r="B167" s="63">
        <f>Forside!E171</f>
        <v>0</v>
      </c>
      <c r="C167" s="63" t="e">
        <f>IF(Forside!#REF!&gt;0,Forside!#REF!,Forside!L171)</f>
        <v>#REF!</v>
      </c>
      <c r="D167" s="142" t="e">
        <f>Beregninger_afgrøder!P161</f>
        <v>#N/A</v>
      </c>
      <c r="E167" s="142" t="e">
        <f>Beregninger_afgrøder!S161</f>
        <v>#N/A</v>
      </c>
      <c r="F167" s="142" t="e">
        <f>Beregninger_afgrøder!V161</f>
        <v>#N/A</v>
      </c>
      <c r="G167" s="61">
        <f>Beregninger_afgrøder!AE161</f>
        <v>0</v>
      </c>
      <c r="H167" s="61" t="e">
        <f>Beregninger_afgrøder!AH161</f>
        <v>#N/A</v>
      </c>
      <c r="I167" s="61" t="e">
        <f>Beregninger_afgrøder!AK161</f>
        <v>#N/A</v>
      </c>
      <c r="J167" s="61">
        <f>Beregninger_afgrøder!AL161</f>
        <v>0</v>
      </c>
      <c r="K167" s="61">
        <f>Beregninger_afgrøder!AM161</f>
        <v>0</v>
      </c>
      <c r="L167" s="61">
        <f>Beregninger_afgrøder!AN161</f>
        <v>0</v>
      </c>
      <c r="M167" s="61">
        <f>Beregninger_afgrøder!AQ161</f>
        <v>0</v>
      </c>
      <c r="N167" s="61">
        <f>Beregninger_afgrøder!AA161</f>
        <v>0</v>
      </c>
      <c r="O167" s="142" t="e">
        <f>Beregninger_afgrøder!AC161+IFERROR(Beregninger_efterafgrøder_udlæg!N162,0)</f>
        <v>#N/A</v>
      </c>
      <c r="P167" s="147">
        <f>Forside!U171</f>
        <v>0</v>
      </c>
      <c r="Q167" s="147">
        <f>Forside!V171</f>
        <v>0</v>
      </c>
      <c r="R167" s="147">
        <f>Forside!W171</f>
        <v>0</v>
      </c>
      <c r="S167" s="148" t="e">
        <f>Forside!#REF!</f>
        <v>#REF!</v>
      </c>
      <c r="T167" s="148" t="e">
        <f>Forside!#REF!</f>
        <v>#REF!</v>
      </c>
      <c r="U167" s="148" t="e">
        <f>Forside!#REF!</f>
        <v>#REF!</v>
      </c>
      <c r="V167" s="142">
        <f>Forside!X171</f>
        <v>0</v>
      </c>
      <c r="W167" s="142" t="e">
        <f>Forside!#REF!</f>
        <v>#REF!</v>
      </c>
      <c r="X167" s="142" t="e">
        <f>Forside!#REF!</f>
        <v>#REF!</v>
      </c>
    </row>
    <row r="168" spans="1:24" x14ac:dyDescent="0.2">
      <c r="A168" s="63">
        <f>Forside!B172</f>
        <v>0</v>
      </c>
      <c r="B168" s="63">
        <f>Forside!E172</f>
        <v>0</v>
      </c>
      <c r="C168" s="63" t="e">
        <f>IF(Forside!#REF!&gt;0,Forside!#REF!,Forside!L172)</f>
        <v>#REF!</v>
      </c>
      <c r="D168" s="142" t="e">
        <f>Beregninger_afgrøder!P162</f>
        <v>#N/A</v>
      </c>
      <c r="E168" s="142" t="e">
        <f>Beregninger_afgrøder!S162</f>
        <v>#N/A</v>
      </c>
      <c r="F168" s="142" t="e">
        <f>Beregninger_afgrøder!V162</f>
        <v>#N/A</v>
      </c>
      <c r="G168" s="61">
        <f>Beregninger_afgrøder!AE162</f>
        <v>0</v>
      </c>
      <c r="H168" s="61" t="e">
        <f>Beregninger_afgrøder!AH162</f>
        <v>#N/A</v>
      </c>
      <c r="I168" s="61" t="e">
        <f>Beregninger_afgrøder!AK162</f>
        <v>#N/A</v>
      </c>
      <c r="J168" s="61">
        <f>Beregninger_afgrøder!AL162</f>
        <v>0</v>
      </c>
      <c r="K168" s="61">
        <f>Beregninger_afgrøder!AM162</f>
        <v>0</v>
      </c>
      <c r="L168" s="61">
        <f>Beregninger_afgrøder!AN162</f>
        <v>0</v>
      </c>
      <c r="M168" s="61">
        <f>Beregninger_afgrøder!AQ162</f>
        <v>0</v>
      </c>
      <c r="N168" s="61">
        <f>Beregninger_afgrøder!AA162</f>
        <v>0</v>
      </c>
      <c r="O168" s="142" t="e">
        <f>Beregninger_afgrøder!AC162+IFERROR(Beregninger_efterafgrøder_udlæg!N163,0)</f>
        <v>#N/A</v>
      </c>
      <c r="P168" s="147">
        <f>Forside!U172</f>
        <v>0</v>
      </c>
      <c r="Q168" s="147">
        <f>Forside!V172</f>
        <v>0</v>
      </c>
      <c r="R168" s="147">
        <f>Forside!W172</f>
        <v>0</v>
      </c>
      <c r="S168" s="148" t="e">
        <f>Forside!#REF!</f>
        <v>#REF!</v>
      </c>
      <c r="T168" s="148" t="e">
        <f>Forside!#REF!</f>
        <v>#REF!</v>
      </c>
      <c r="U168" s="148" t="e">
        <f>Forside!#REF!</f>
        <v>#REF!</v>
      </c>
      <c r="V168" s="142">
        <f>Forside!X172</f>
        <v>0</v>
      </c>
      <c r="W168" s="142" t="e">
        <f>Forside!#REF!</f>
        <v>#REF!</v>
      </c>
      <c r="X168" s="142" t="e">
        <f>Forside!#REF!</f>
        <v>#REF!</v>
      </c>
    </row>
    <row r="169" spans="1:24" x14ac:dyDescent="0.2">
      <c r="A169" s="63">
        <f>Forside!B173</f>
        <v>0</v>
      </c>
      <c r="B169" s="63">
        <f>Forside!E173</f>
        <v>0</v>
      </c>
      <c r="C169" s="63" t="e">
        <f>IF(Forside!#REF!&gt;0,Forside!#REF!,Forside!L173)</f>
        <v>#REF!</v>
      </c>
      <c r="D169" s="142" t="e">
        <f>Beregninger_afgrøder!P163</f>
        <v>#N/A</v>
      </c>
      <c r="E169" s="142" t="e">
        <f>Beregninger_afgrøder!S163</f>
        <v>#N/A</v>
      </c>
      <c r="F169" s="142" t="e">
        <f>Beregninger_afgrøder!V163</f>
        <v>#N/A</v>
      </c>
      <c r="G169" s="61">
        <f>Beregninger_afgrøder!AE163</f>
        <v>0</v>
      </c>
      <c r="H169" s="61" t="e">
        <f>Beregninger_afgrøder!AH163</f>
        <v>#N/A</v>
      </c>
      <c r="I169" s="61" t="e">
        <f>Beregninger_afgrøder!AK163</f>
        <v>#N/A</v>
      </c>
      <c r="J169" s="61">
        <f>Beregninger_afgrøder!AL163</f>
        <v>0</v>
      </c>
      <c r="K169" s="61">
        <f>Beregninger_afgrøder!AM163</f>
        <v>0</v>
      </c>
      <c r="L169" s="61">
        <f>Beregninger_afgrøder!AN163</f>
        <v>0</v>
      </c>
      <c r="M169" s="61">
        <f>Beregninger_afgrøder!AQ163</f>
        <v>0</v>
      </c>
      <c r="N169" s="61">
        <f>Beregninger_afgrøder!AA163</f>
        <v>0</v>
      </c>
      <c r="O169" s="142" t="e">
        <f>Beregninger_afgrøder!AC163+IFERROR(Beregninger_efterafgrøder_udlæg!N164,0)</f>
        <v>#N/A</v>
      </c>
      <c r="P169" s="147">
        <f>Forside!U173</f>
        <v>0</v>
      </c>
      <c r="Q169" s="147">
        <f>Forside!V173</f>
        <v>0</v>
      </c>
      <c r="R169" s="147">
        <f>Forside!W173</f>
        <v>0</v>
      </c>
      <c r="S169" s="148" t="e">
        <f>Forside!#REF!</f>
        <v>#REF!</v>
      </c>
      <c r="T169" s="148" t="e">
        <f>Forside!#REF!</f>
        <v>#REF!</v>
      </c>
      <c r="U169" s="148" t="e">
        <f>Forside!#REF!</f>
        <v>#REF!</v>
      </c>
      <c r="V169" s="142">
        <f>Forside!X173</f>
        <v>0</v>
      </c>
      <c r="W169" s="142" t="e">
        <f>Forside!#REF!</f>
        <v>#REF!</v>
      </c>
      <c r="X169" s="142" t="e">
        <f>Forside!#REF!</f>
        <v>#REF!</v>
      </c>
    </row>
    <row r="170" spans="1:24" x14ac:dyDescent="0.2">
      <c r="A170" s="63">
        <f>Forside!B174</f>
        <v>0</v>
      </c>
      <c r="B170" s="63">
        <f>Forside!E174</f>
        <v>0</v>
      </c>
      <c r="C170" s="63" t="e">
        <f>IF(Forside!#REF!&gt;0,Forside!#REF!,Forside!L174)</f>
        <v>#REF!</v>
      </c>
      <c r="D170" s="142" t="e">
        <f>Beregninger_afgrøder!P164</f>
        <v>#N/A</v>
      </c>
      <c r="E170" s="142" t="e">
        <f>Beregninger_afgrøder!S164</f>
        <v>#N/A</v>
      </c>
      <c r="F170" s="142" t="e">
        <f>Beregninger_afgrøder!V164</f>
        <v>#N/A</v>
      </c>
      <c r="G170" s="61">
        <f>Beregninger_afgrøder!AE164</f>
        <v>0</v>
      </c>
      <c r="H170" s="61" t="e">
        <f>Beregninger_afgrøder!AH164</f>
        <v>#N/A</v>
      </c>
      <c r="I170" s="61" t="e">
        <f>Beregninger_afgrøder!AK164</f>
        <v>#N/A</v>
      </c>
      <c r="J170" s="61">
        <f>Beregninger_afgrøder!AL164</f>
        <v>0</v>
      </c>
      <c r="K170" s="61">
        <f>Beregninger_afgrøder!AM164</f>
        <v>0</v>
      </c>
      <c r="L170" s="61">
        <f>Beregninger_afgrøder!AN164</f>
        <v>0</v>
      </c>
      <c r="M170" s="61">
        <f>Beregninger_afgrøder!AQ164</f>
        <v>0</v>
      </c>
      <c r="N170" s="61">
        <f>Beregninger_afgrøder!AA164</f>
        <v>0</v>
      </c>
      <c r="O170" s="142" t="e">
        <f>Beregninger_afgrøder!AC164+IFERROR(Beregninger_efterafgrøder_udlæg!N165,0)</f>
        <v>#N/A</v>
      </c>
      <c r="P170" s="147">
        <f>Forside!U174</f>
        <v>0</v>
      </c>
      <c r="Q170" s="147">
        <f>Forside!V174</f>
        <v>0</v>
      </c>
      <c r="R170" s="147">
        <f>Forside!W174</f>
        <v>0</v>
      </c>
      <c r="S170" s="148" t="e">
        <f>Forside!#REF!</f>
        <v>#REF!</v>
      </c>
      <c r="T170" s="148" t="e">
        <f>Forside!#REF!</f>
        <v>#REF!</v>
      </c>
      <c r="U170" s="148" t="e">
        <f>Forside!#REF!</f>
        <v>#REF!</v>
      </c>
      <c r="V170" s="142">
        <f>Forside!X174</f>
        <v>0</v>
      </c>
      <c r="W170" s="142" t="e">
        <f>Forside!#REF!</f>
        <v>#REF!</v>
      </c>
      <c r="X170" s="142" t="e">
        <f>Forside!#REF!</f>
        <v>#REF!</v>
      </c>
    </row>
    <row r="171" spans="1:24" x14ac:dyDescent="0.2">
      <c r="A171" s="63">
        <f>Forside!B175</f>
        <v>0</v>
      </c>
      <c r="B171" s="63">
        <f>Forside!E175</f>
        <v>0</v>
      </c>
      <c r="C171" s="63" t="e">
        <f>IF(Forside!#REF!&gt;0,Forside!#REF!,Forside!L175)</f>
        <v>#REF!</v>
      </c>
      <c r="D171" s="142" t="e">
        <f>Beregninger_afgrøder!P165</f>
        <v>#N/A</v>
      </c>
      <c r="E171" s="142" t="e">
        <f>Beregninger_afgrøder!S165</f>
        <v>#N/A</v>
      </c>
      <c r="F171" s="142" t="e">
        <f>Beregninger_afgrøder!V165</f>
        <v>#N/A</v>
      </c>
      <c r="G171" s="61">
        <f>Beregninger_afgrøder!AE165</f>
        <v>0</v>
      </c>
      <c r="H171" s="61" t="e">
        <f>Beregninger_afgrøder!AH165</f>
        <v>#N/A</v>
      </c>
      <c r="I171" s="61" t="e">
        <f>Beregninger_afgrøder!AK165</f>
        <v>#N/A</v>
      </c>
      <c r="J171" s="61">
        <f>Beregninger_afgrøder!AL165</f>
        <v>0</v>
      </c>
      <c r="K171" s="61">
        <f>Beregninger_afgrøder!AM165</f>
        <v>0</v>
      </c>
      <c r="L171" s="61">
        <f>Beregninger_afgrøder!AN165</f>
        <v>0</v>
      </c>
      <c r="M171" s="61">
        <f>Beregninger_afgrøder!AQ165</f>
        <v>0</v>
      </c>
      <c r="N171" s="61">
        <f>Beregninger_afgrøder!AA165</f>
        <v>0</v>
      </c>
      <c r="O171" s="142" t="e">
        <f>Beregninger_afgrøder!AC165+IFERROR(Beregninger_efterafgrøder_udlæg!N166,0)</f>
        <v>#N/A</v>
      </c>
      <c r="P171" s="147">
        <f>Forside!U175</f>
        <v>0</v>
      </c>
      <c r="Q171" s="147">
        <f>Forside!V175</f>
        <v>0</v>
      </c>
      <c r="R171" s="147">
        <f>Forside!W175</f>
        <v>0</v>
      </c>
      <c r="S171" s="148" t="e">
        <f>Forside!#REF!</f>
        <v>#REF!</v>
      </c>
      <c r="T171" s="148" t="e">
        <f>Forside!#REF!</f>
        <v>#REF!</v>
      </c>
      <c r="U171" s="148" t="e">
        <f>Forside!#REF!</f>
        <v>#REF!</v>
      </c>
      <c r="V171" s="142">
        <f>Forside!X175</f>
        <v>0</v>
      </c>
      <c r="W171" s="142" t="e">
        <f>Forside!#REF!</f>
        <v>#REF!</v>
      </c>
      <c r="X171" s="142" t="e">
        <f>Forside!#REF!</f>
        <v>#REF!</v>
      </c>
    </row>
    <row r="172" spans="1:24" x14ac:dyDescent="0.2">
      <c r="A172" s="63">
        <f>Forside!B176</f>
        <v>0</v>
      </c>
      <c r="B172" s="63">
        <f>Forside!E176</f>
        <v>0</v>
      </c>
      <c r="C172" s="63" t="e">
        <f>IF(Forside!#REF!&gt;0,Forside!#REF!,Forside!L176)</f>
        <v>#REF!</v>
      </c>
      <c r="D172" s="142" t="e">
        <f>Beregninger_afgrøder!P166</f>
        <v>#N/A</v>
      </c>
      <c r="E172" s="142" t="e">
        <f>Beregninger_afgrøder!S166</f>
        <v>#N/A</v>
      </c>
      <c r="F172" s="142" t="e">
        <f>Beregninger_afgrøder!V166</f>
        <v>#N/A</v>
      </c>
      <c r="G172" s="61">
        <f>Beregninger_afgrøder!AE166</f>
        <v>0</v>
      </c>
      <c r="H172" s="61" t="e">
        <f>Beregninger_afgrøder!AH166</f>
        <v>#N/A</v>
      </c>
      <c r="I172" s="61" t="e">
        <f>Beregninger_afgrøder!AK166</f>
        <v>#N/A</v>
      </c>
      <c r="J172" s="61">
        <f>Beregninger_afgrøder!AL166</f>
        <v>0</v>
      </c>
      <c r="K172" s="61">
        <f>Beregninger_afgrøder!AM166</f>
        <v>0</v>
      </c>
      <c r="L172" s="61">
        <f>Beregninger_afgrøder!AN166</f>
        <v>0</v>
      </c>
      <c r="M172" s="61">
        <f>Beregninger_afgrøder!AQ166</f>
        <v>0</v>
      </c>
      <c r="N172" s="61">
        <f>Beregninger_afgrøder!AA166</f>
        <v>0</v>
      </c>
      <c r="O172" s="142" t="e">
        <f>Beregninger_afgrøder!AC166+IFERROR(Beregninger_efterafgrøder_udlæg!N167,0)</f>
        <v>#N/A</v>
      </c>
      <c r="P172" s="147">
        <f>Forside!U176</f>
        <v>0</v>
      </c>
      <c r="Q172" s="147">
        <f>Forside!V176</f>
        <v>0</v>
      </c>
      <c r="R172" s="147">
        <f>Forside!W176</f>
        <v>0</v>
      </c>
      <c r="S172" s="148" t="e">
        <f>Forside!#REF!</f>
        <v>#REF!</v>
      </c>
      <c r="T172" s="148" t="e">
        <f>Forside!#REF!</f>
        <v>#REF!</v>
      </c>
      <c r="U172" s="148" t="e">
        <f>Forside!#REF!</f>
        <v>#REF!</v>
      </c>
      <c r="V172" s="142">
        <f>Forside!X176</f>
        <v>0</v>
      </c>
      <c r="W172" s="142" t="e">
        <f>Forside!#REF!</f>
        <v>#REF!</v>
      </c>
      <c r="X172" s="142" t="e">
        <f>Forside!#REF!</f>
        <v>#REF!</v>
      </c>
    </row>
    <row r="173" spans="1:24" x14ac:dyDescent="0.2">
      <c r="A173" s="63">
        <f>Forside!B177</f>
        <v>0</v>
      </c>
      <c r="B173" s="63">
        <f>Forside!E177</f>
        <v>0</v>
      </c>
      <c r="C173" s="63" t="e">
        <f>IF(Forside!#REF!&gt;0,Forside!#REF!,Forside!L177)</f>
        <v>#REF!</v>
      </c>
      <c r="D173" s="142" t="e">
        <f>Beregninger_afgrøder!P167</f>
        <v>#N/A</v>
      </c>
      <c r="E173" s="142" t="e">
        <f>Beregninger_afgrøder!S167</f>
        <v>#N/A</v>
      </c>
      <c r="F173" s="142" t="e">
        <f>Beregninger_afgrøder!V167</f>
        <v>#N/A</v>
      </c>
      <c r="G173" s="61">
        <f>Beregninger_afgrøder!AE167</f>
        <v>0</v>
      </c>
      <c r="H173" s="61" t="e">
        <f>Beregninger_afgrøder!AH167</f>
        <v>#N/A</v>
      </c>
      <c r="I173" s="61" t="e">
        <f>Beregninger_afgrøder!AK167</f>
        <v>#N/A</v>
      </c>
      <c r="J173" s="61">
        <f>Beregninger_afgrøder!AL167</f>
        <v>0</v>
      </c>
      <c r="K173" s="61">
        <f>Beregninger_afgrøder!AM167</f>
        <v>0</v>
      </c>
      <c r="L173" s="61">
        <f>Beregninger_afgrøder!AN167</f>
        <v>0</v>
      </c>
      <c r="M173" s="61">
        <f>Beregninger_afgrøder!AQ167</f>
        <v>0</v>
      </c>
      <c r="N173" s="61">
        <f>Beregninger_afgrøder!AA167</f>
        <v>0</v>
      </c>
      <c r="O173" s="142" t="e">
        <f>Beregninger_afgrøder!AC167+IFERROR(Beregninger_efterafgrøder_udlæg!N168,0)</f>
        <v>#N/A</v>
      </c>
      <c r="P173" s="147">
        <f>Forside!U177</f>
        <v>0</v>
      </c>
      <c r="Q173" s="147">
        <f>Forside!V177</f>
        <v>0</v>
      </c>
      <c r="R173" s="147">
        <f>Forside!W177</f>
        <v>0</v>
      </c>
      <c r="S173" s="148" t="e">
        <f>Forside!#REF!</f>
        <v>#REF!</v>
      </c>
      <c r="T173" s="148" t="e">
        <f>Forside!#REF!</f>
        <v>#REF!</v>
      </c>
      <c r="U173" s="148" t="e">
        <f>Forside!#REF!</f>
        <v>#REF!</v>
      </c>
      <c r="V173" s="142">
        <f>Forside!X177</f>
        <v>0</v>
      </c>
      <c r="W173" s="142" t="e">
        <f>Forside!#REF!</f>
        <v>#REF!</v>
      </c>
      <c r="X173" s="142" t="e">
        <f>Forside!#REF!</f>
        <v>#REF!</v>
      </c>
    </row>
    <row r="174" spans="1:24" x14ac:dyDescent="0.2">
      <c r="A174" s="63">
        <f>Forside!B178</f>
        <v>0</v>
      </c>
      <c r="B174" s="63">
        <f>Forside!E178</f>
        <v>0</v>
      </c>
      <c r="C174" s="63" t="e">
        <f>IF(Forside!#REF!&gt;0,Forside!#REF!,Forside!L178)</f>
        <v>#REF!</v>
      </c>
      <c r="D174" s="142" t="e">
        <f>Beregninger_afgrøder!P168</f>
        <v>#N/A</v>
      </c>
      <c r="E174" s="142" t="e">
        <f>Beregninger_afgrøder!S168</f>
        <v>#N/A</v>
      </c>
      <c r="F174" s="142" t="e">
        <f>Beregninger_afgrøder!V168</f>
        <v>#N/A</v>
      </c>
      <c r="G174" s="61">
        <f>Beregninger_afgrøder!AE168</f>
        <v>0</v>
      </c>
      <c r="H174" s="61" t="e">
        <f>Beregninger_afgrøder!AH168</f>
        <v>#N/A</v>
      </c>
      <c r="I174" s="61" t="e">
        <f>Beregninger_afgrøder!AK168</f>
        <v>#N/A</v>
      </c>
      <c r="J174" s="61">
        <f>Beregninger_afgrøder!AL168</f>
        <v>0</v>
      </c>
      <c r="K174" s="61">
        <f>Beregninger_afgrøder!AM168</f>
        <v>0</v>
      </c>
      <c r="L174" s="61">
        <f>Beregninger_afgrøder!AN168</f>
        <v>0</v>
      </c>
      <c r="M174" s="61">
        <f>Beregninger_afgrøder!AQ168</f>
        <v>0</v>
      </c>
      <c r="N174" s="61">
        <f>Beregninger_afgrøder!AA168</f>
        <v>0</v>
      </c>
      <c r="O174" s="142" t="e">
        <f>Beregninger_afgrøder!AC168+IFERROR(Beregninger_efterafgrøder_udlæg!N169,0)</f>
        <v>#N/A</v>
      </c>
      <c r="P174" s="147">
        <f>Forside!U178</f>
        <v>0</v>
      </c>
      <c r="Q174" s="147">
        <f>Forside!V178</f>
        <v>0</v>
      </c>
      <c r="R174" s="147">
        <f>Forside!W178</f>
        <v>0</v>
      </c>
      <c r="S174" s="148" t="e">
        <f>Forside!#REF!</f>
        <v>#REF!</v>
      </c>
      <c r="T174" s="148" t="e">
        <f>Forside!#REF!</f>
        <v>#REF!</v>
      </c>
      <c r="U174" s="148" t="e">
        <f>Forside!#REF!</f>
        <v>#REF!</v>
      </c>
      <c r="V174" s="142">
        <f>Forside!X178</f>
        <v>0</v>
      </c>
      <c r="W174" s="142" t="e">
        <f>Forside!#REF!</f>
        <v>#REF!</v>
      </c>
      <c r="X174" s="142" t="e">
        <f>Forside!#REF!</f>
        <v>#REF!</v>
      </c>
    </row>
    <row r="175" spans="1:24" x14ac:dyDescent="0.2">
      <c r="A175" s="63">
        <f>Forside!B179</f>
        <v>0</v>
      </c>
      <c r="B175" s="63">
        <f>Forside!E179</f>
        <v>0</v>
      </c>
      <c r="C175" s="63" t="e">
        <f>IF(Forside!#REF!&gt;0,Forside!#REF!,Forside!L179)</f>
        <v>#REF!</v>
      </c>
      <c r="D175" s="142" t="e">
        <f>Beregninger_afgrøder!P169</f>
        <v>#N/A</v>
      </c>
      <c r="E175" s="142" t="e">
        <f>Beregninger_afgrøder!S169</f>
        <v>#N/A</v>
      </c>
      <c r="F175" s="142" t="e">
        <f>Beregninger_afgrøder!V169</f>
        <v>#N/A</v>
      </c>
      <c r="G175" s="61">
        <f>Beregninger_afgrøder!AE169</f>
        <v>0</v>
      </c>
      <c r="H175" s="61" t="e">
        <f>Beregninger_afgrøder!AH169</f>
        <v>#N/A</v>
      </c>
      <c r="I175" s="61" t="e">
        <f>Beregninger_afgrøder!AK169</f>
        <v>#N/A</v>
      </c>
      <c r="J175" s="61">
        <f>Beregninger_afgrøder!AL169</f>
        <v>0</v>
      </c>
      <c r="K175" s="61">
        <f>Beregninger_afgrøder!AM169</f>
        <v>0</v>
      </c>
      <c r="L175" s="61">
        <f>Beregninger_afgrøder!AN169</f>
        <v>0</v>
      </c>
      <c r="M175" s="61">
        <f>Beregninger_afgrøder!AQ169</f>
        <v>0</v>
      </c>
      <c r="N175" s="61">
        <f>Beregninger_afgrøder!AA169</f>
        <v>0</v>
      </c>
      <c r="O175" s="142" t="e">
        <f>Beregninger_afgrøder!AC169+IFERROR(Beregninger_efterafgrøder_udlæg!N170,0)</f>
        <v>#N/A</v>
      </c>
      <c r="P175" s="147">
        <f>Forside!U179</f>
        <v>0</v>
      </c>
      <c r="Q175" s="147">
        <f>Forside!V179</f>
        <v>0</v>
      </c>
      <c r="R175" s="147">
        <f>Forside!W179</f>
        <v>0</v>
      </c>
      <c r="S175" s="148" t="e">
        <f>Forside!#REF!</f>
        <v>#REF!</v>
      </c>
      <c r="T175" s="148" t="e">
        <f>Forside!#REF!</f>
        <v>#REF!</v>
      </c>
      <c r="U175" s="148" t="e">
        <f>Forside!#REF!</f>
        <v>#REF!</v>
      </c>
      <c r="V175" s="142">
        <f>Forside!X179</f>
        <v>0</v>
      </c>
      <c r="W175" s="142" t="e">
        <f>Forside!#REF!</f>
        <v>#REF!</v>
      </c>
      <c r="X175" s="142" t="e">
        <f>Forside!#REF!</f>
        <v>#REF!</v>
      </c>
    </row>
    <row r="176" spans="1:24" x14ac:dyDescent="0.2">
      <c r="A176" s="63">
        <f>Forside!B180</f>
        <v>0</v>
      </c>
      <c r="B176" s="63">
        <f>Forside!E180</f>
        <v>0</v>
      </c>
      <c r="C176" s="63" t="e">
        <f>IF(Forside!#REF!&gt;0,Forside!#REF!,Forside!L180)</f>
        <v>#REF!</v>
      </c>
      <c r="D176" s="142" t="e">
        <f>Beregninger_afgrøder!P170</f>
        <v>#N/A</v>
      </c>
      <c r="E176" s="142" t="e">
        <f>Beregninger_afgrøder!S170</f>
        <v>#N/A</v>
      </c>
      <c r="F176" s="142" t="e">
        <f>Beregninger_afgrøder!V170</f>
        <v>#N/A</v>
      </c>
      <c r="G176" s="61">
        <f>Beregninger_afgrøder!AE170</f>
        <v>0</v>
      </c>
      <c r="H176" s="61" t="e">
        <f>Beregninger_afgrøder!AH170</f>
        <v>#N/A</v>
      </c>
      <c r="I176" s="61" t="e">
        <f>Beregninger_afgrøder!AK170</f>
        <v>#N/A</v>
      </c>
      <c r="J176" s="61">
        <f>Beregninger_afgrøder!AL170</f>
        <v>0</v>
      </c>
      <c r="K176" s="61">
        <f>Beregninger_afgrøder!AM170</f>
        <v>0</v>
      </c>
      <c r="L176" s="61">
        <f>Beregninger_afgrøder!AN170</f>
        <v>0</v>
      </c>
      <c r="M176" s="61">
        <f>Beregninger_afgrøder!AQ170</f>
        <v>0</v>
      </c>
      <c r="N176" s="61">
        <f>Beregninger_afgrøder!AA170</f>
        <v>0</v>
      </c>
      <c r="O176" s="142" t="e">
        <f>Beregninger_afgrøder!AC170+IFERROR(Beregninger_efterafgrøder_udlæg!N171,0)</f>
        <v>#N/A</v>
      </c>
      <c r="P176" s="147">
        <f>Forside!U180</f>
        <v>0</v>
      </c>
      <c r="Q176" s="147">
        <f>Forside!V180</f>
        <v>0</v>
      </c>
      <c r="R176" s="147">
        <f>Forside!W180</f>
        <v>0</v>
      </c>
      <c r="S176" s="148" t="e">
        <f>Forside!#REF!</f>
        <v>#REF!</v>
      </c>
      <c r="T176" s="148" t="e">
        <f>Forside!#REF!</f>
        <v>#REF!</v>
      </c>
      <c r="U176" s="148" t="e">
        <f>Forside!#REF!</f>
        <v>#REF!</v>
      </c>
      <c r="V176" s="142">
        <f>Forside!X180</f>
        <v>0</v>
      </c>
      <c r="W176" s="142" t="e">
        <f>Forside!#REF!</f>
        <v>#REF!</v>
      </c>
      <c r="X176" s="142" t="e">
        <f>Forside!#REF!</f>
        <v>#REF!</v>
      </c>
    </row>
    <row r="177" spans="1:24" x14ac:dyDescent="0.2">
      <c r="A177" s="63">
        <f>Forside!B181</f>
        <v>0</v>
      </c>
      <c r="B177" s="63">
        <f>Forside!E181</f>
        <v>0</v>
      </c>
      <c r="C177" s="63" t="e">
        <f>IF(Forside!#REF!&gt;0,Forside!#REF!,Forside!L181)</f>
        <v>#REF!</v>
      </c>
      <c r="D177" s="142" t="e">
        <f>Beregninger_afgrøder!P171</f>
        <v>#N/A</v>
      </c>
      <c r="E177" s="142" t="e">
        <f>Beregninger_afgrøder!S171</f>
        <v>#N/A</v>
      </c>
      <c r="F177" s="142" t="e">
        <f>Beregninger_afgrøder!V171</f>
        <v>#N/A</v>
      </c>
      <c r="G177" s="61">
        <f>Beregninger_afgrøder!AE171</f>
        <v>0</v>
      </c>
      <c r="H177" s="61" t="e">
        <f>Beregninger_afgrøder!AH171</f>
        <v>#N/A</v>
      </c>
      <c r="I177" s="61" t="e">
        <f>Beregninger_afgrøder!AK171</f>
        <v>#N/A</v>
      </c>
      <c r="J177" s="61">
        <f>Beregninger_afgrøder!AL171</f>
        <v>0</v>
      </c>
      <c r="K177" s="61">
        <f>Beregninger_afgrøder!AM171</f>
        <v>0</v>
      </c>
      <c r="L177" s="61">
        <f>Beregninger_afgrøder!AN171</f>
        <v>0</v>
      </c>
      <c r="M177" s="61">
        <f>Beregninger_afgrøder!AQ171</f>
        <v>0</v>
      </c>
      <c r="N177" s="61">
        <f>Beregninger_afgrøder!AA171</f>
        <v>0</v>
      </c>
      <c r="O177" s="142" t="e">
        <f>Beregninger_afgrøder!AC171+IFERROR(Beregninger_efterafgrøder_udlæg!N172,0)</f>
        <v>#N/A</v>
      </c>
      <c r="P177" s="147">
        <f>Forside!U181</f>
        <v>0</v>
      </c>
      <c r="Q177" s="147">
        <f>Forside!V181</f>
        <v>0</v>
      </c>
      <c r="R177" s="147">
        <f>Forside!W181</f>
        <v>0</v>
      </c>
      <c r="S177" s="148" t="e">
        <f>Forside!#REF!</f>
        <v>#REF!</v>
      </c>
      <c r="T177" s="148" t="e">
        <f>Forside!#REF!</f>
        <v>#REF!</v>
      </c>
      <c r="U177" s="148" t="e">
        <f>Forside!#REF!</f>
        <v>#REF!</v>
      </c>
      <c r="V177" s="142">
        <f>Forside!X181</f>
        <v>0</v>
      </c>
      <c r="W177" s="142" t="e">
        <f>Forside!#REF!</f>
        <v>#REF!</v>
      </c>
      <c r="X177" s="142" t="e">
        <f>Forside!#REF!</f>
        <v>#REF!</v>
      </c>
    </row>
    <row r="178" spans="1:24" x14ac:dyDescent="0.2">
      <c r="A178" s="63">
        <f>Forside!B182</f>
        <v>0</v>
      </c>
      <c r="B178" s="63">
        <f>Forside!E182</f>
        <v>0</v>
      </c>
      <c r="C178" s="63" t="e">
        <f>IF(Forside!#REF!&gt;0,Forside!#REF!,Forside!L182)</f>
        <v>#REF!</v>
      </c>
      <c r="D178" s="142" t="e">
        <f>Beregninger_afgrøder!P172</f>
        <v>#N/A</v>
      </c>
      <c r="E178" s="142" t="e">
        <f>Beregninger_afgrøder!S172</f>
        <v>#N/A</v>
      </c>
      <c r="F178" s="142" t="e">
        <f>Beregninger_afgrøder!V172</f>
        <v>#N/A</v>
      </c>
      <c r="G178" s="61">
        <f>Beregninger_afgrøder!AE172</f>
        <v>0</v>
      </c>
      <c r="H178" s="61" t="e">
        <f>Beregninger_afgrøder!AH172</f>
        <v>#N/A</v>
      </c>
      <c r="I178" s="61" t="e">
        <f>Beregninger_afgrøder!AK172</f>
        <v>#N/A</v>
      </c>
      <c r="J178" s="61">
        <f>Beregninger_afgrøder!AL172</f>
        <v>0</v>
      </c>
      <c r="K178" s="61">
        <f>Beregninger_afgrøder!AM172</f>
        <v>0</v>
      </c>
      <c r="L178" s="61">
        <f>Beregninger_afgrøder!AN172</f>
        <v>0</v>
      </c>
      <c r="M178" s="61">
        <f>Beregninger_afgrøder!AQ172</f>
        <v>0</v>
      </c>
      <c r="N178" s="61">
        <f>Beregninger_afgrøder!AA172</f>
        <v>0</v>
      </c>
      <c r="O178" s="142" t="e">
        <f>Beregninger_afgrøder!AC172+IFERROR(Beregninger_efterafgrøder_udlæg!N173,0)</f>
        <v>#N/A</v>
      </c>
      <c r="P178" s="147">
        <f>Forside!U182</f>
        <v>0</v>
      </c>
      <c r="Q178" s="147">
        <f>Forside!V182</f>
        <v>0</v>
      </c>
      <c r="R178" s="147">
        <f>Forside!W182</f>
        <v>0</v>
      </c>
      <c r="S178" s="148" t="e">
        <f>Forside!#REF!</f>
        <v>#REF!</v>
      </c>
      <c r="T178" s="148" t="e">
        <f>Forside!#REF!</f>
        <v>#REF!</v>
      </c>
      <c r="U178" s="148" t="e">
        <f>Forside!#REF!</f>
        <v>#REF!</v>
      </c>
      <c r="V178" s="142">
        <f>Forside!X182</f>
        <v>0</v>
      </c>
      <c r="W178" s="142" t="e">
        <f>Forside!#REF!</f>
        <v>#REF!</v>
      </c>
      <c r="X178" s="142" t="e">
        <f>Forside!#REF!</f>
        <v>#REF!</v>
      </c>
    </row>
    <row r="179" spans="1:24" x14ac:dyDescent="0.2">
      <c r="A179" s="63">
        <f>Forside!B183</f>
        <v>0</v>
      </c>
      <c r="B179" s="63">
        <f>Forside!E183</f>
        <v>0</v>
      </c>
      <c r="C179" s="63" t="e">
        <f>IF(Forside!#REF!&gt;0,Forside!#REF!,Forside!L183)</f>
        <v>#REF!</v>
      </c>
      <c r="D179" s="142" t="e">
        <f>Beregninger_afgrøder!P173</f>
        <v>#N/A</v>
      </c>
      <c r="E179" s="142" t="e">
        <f>Beregninger_afgrøder!S173</f>
        <v>#N/A</v>
      </c>
      <c r="F179" s="142" t="e">
        <f>Beregninger_afgrøder!V173</f>
        <v>#N/A</v>
      </c>
      <c r="G179" s="61">
        <f>Beregninger_afgrøder!AE173</f>
        <v>0</v>
      </c>
      <c r="H179" s="61" t="e">
        <f>Beregninger_afgrøder!AH173</f>
        <v>#N/A</v>
      </c>
      <c r="I179" s="61" t="e">
        <f>Beregninger_afgrøder!AK173</f>
        <v>#N/A</v>
      </c>
      <c r="J179" s="61">
        <f>Beregninger_afgrøder!AL173</f>
        <v>0</v>
      </c>
      <c r="K179" s="61">
        <f>Beregninger_afgrøder!AM173</f>
        <v>0</v>
      </c>
      <c r="L179" s="61">
        <f>Beregninger_afgrøder!AN173</f>
        <v>0</v>
      </c>
      <c r="M179" s="61">
        <f>Beregninger_afgrøder!AQ173</f>
        <v>0</v>
      </c>
      <c r="N179" s="61">
        <f>Beregninger_afgrøder!AA173</f>
        <v>0</v>
      </c>
      <c r="O179" s="142" t="e">
        <f>Beregninger_afgrøder!AC173+IFERROR(Beregninger_efterafgrøder_udlæg!N174,0)</f>
        <v>#N/A</v>
      </c>
      <c r="P179" s="147">
        <f>Forside!U183</f>
        <v>0</v>
      </c>
      <c r="Q179" s="147">
        <f>Forside!V183</f>
        <v>0</v>
      </c>
      <c r="R179" s="147">
        <f>Forside!W183</f>
        <v>0</v>
      </c>
      <c r="S179" s="148" t="e">
        <f>Forside!#REF!</f>
        <v>#REF!</v>
      </c>
      <c r="T179" s="148" t="e">
        <f>Forside!#REF!</f>
        <v>#REF!</v>
      </c>
      <c r="U179" s="148" t="e">
        <f>Forside!#REF!</f>
        <v>#REF!</v>
      </c>
      <c r="V179" s="142">
        <f>Forside!X183</f>
        <v>0</v>
      </c>
      <c r="W179" s="142" t="e">
        <f>Forside!#REF!</f>
        <v>#REF!</v>
      </c>
      <c r="X179" s="142" t="e">
        <f>Forside!#REF!</f>
        <v>#REF!</v>
      </c>
    </row>
    <row r="180" spans="1:24" x14ac:dyDescent="0.2">
      <c r="A180" s="63">
        <f>Forside!B184</f>
        <v>0</v>
      </c>
      <c r="B180" s="63">
        <f>Forside!E184</f>
        <v>0</v>
      </c>
      <c r="C180" s="63" t="e">
        <f>IF(Forside!#REF!&gt;0,Forside!#REF!,Forside!L184)</f>
        <v>#REF!</v>
      </c>
      <c r="D180" s="142" t="e">
        <f>Beregninger_afgrøder!P174</f>
        <v>#N/A</v>
      </c>
      <c r="E180" s="142" t="e">
        <f>Beregninger_afgrøder!S174</f>
        <v>#N/A</v>
      </c>
      <c r="F180" s="142" t="e">
        <f>Beregninger_afgrøder!V174</f>
        <v>#N/A</v>
      </c>
      <c r="G180" s="61">
        <f>Beregninger_afgrøder!AE174</f>
        <v>0</v>
      </c>
      <c r="H180" s="61" t="e">
        <f>Beregninger_afgrøder!AH174</f>
        <v>#N/A</v>
      </c>
      <c r="I180" s="61" t="e">
        <f>Beregninger_afgrøder!AK174</f>
        <v>#N/A</v>
      </c>
      <c r="J180" s="61">
        <f>Beregninger_afgrøder!AL174</f>
        <v>0</v>
      </c>
      <c r="K180" s="61">
        <f>Beregninger_afgrøder!AM174</f>
        <v>0</v>
      </c>
      <c r="L180" s="61">
        <f>Beregninger_afgrøder!AN174</f>
        <v>0</v>
      </c>
      <c r="M180" s="61">
        <f>Beregninger_afgrøder!AQ174</f>
        <v>0</v>
      </c>
      <c r="N180" s="61">
        <f>Beregninger_afgrøder!AA174</f>
        <v>0</v>
      </c>
      <c r="O180" s="142" t="e">
        <f>Beregninger_afgrøder!AC174+IFERROR(Beregninger_efterafgrøder_udlæg!N175,0)</f>
        <v>#N/A</v>
      </c>
      <c r="P180" s="147">
        <f>Forside!U184</f>
        <v>0</v>
      </c>
      <c r="Q180" s="147">
        <f>Forside!V184</f>
        <v>0</v>
      </c>
      <c r="R180" s="147">
        <f>Forside!W184</f>
        <v>0</v>
      </c>
      <c r="S180" s="148" t="e">
        <f>Forside!#REF!</f>
        <v>#REF!</v>
      </c>
      <c r="T180" s="148" t="e">
        <f>Forside!#REF!</f>
        <v>#REF!</v>
      </c>
      <c r="U180" s="148" t="e">
        <f>Forside!#REF!</f>
        <v>#REF!</v>
      </c>
      <c r="V180" s="142">
        <f>Forside!X184</f>
        <v>0</v>
      </c>
      <c r="W180" s="142" t="e">
        <f>Forside!#REF!</f>
        <v>#REF!</v>
      </c>
      <c r="X180" s="142" t="e">
        <f>Forside!#REF!</f>
        <v>#REF!</v>
      </c>
    </row>
    <row r="181" spans="1:24" x14ac:dyDescent="0.2">
      <c r="A181" s="63">
        <f>Forside!B185</f>
        <v>0</v>
      </c>
      <c r="B181" s="63">
        <f>Forside!E185</f>
        <v>0</v>
      </c>
      <c r="C181" s="63" t="e">
        <f>IF(Forside!#REF!&gt;0,Forside!#REF!,Forside!L185)</f>
        <v>#REF!</v>
      </c>
      <c r="D181" s="142" t="e">
        <f>Beregninger_afgrøder!P175</f>
        <v>#N/A</v>
      </c>
      <c r="E181" s="142" t="e">
        <f>Beregninger_afgrøder!S175</f>
        <v>#N/A</v>
      </c>
      <c r="F181" s="142" t="e">
        <f>Beregninger_afgrøder!V175</f>
        <v>#N/A</v>
      </c>
      <c r="G181" s="61">
        <f>Beregninger_afgrøder!AE175</f>
        <v>0</v>
      </c>
      <c r="H181" s="61" t="e">
        <f>Beregninger_afgrøder!AH175</f>
        <v>#N/A</v>
      </c>
      <c r="I181" s="61" t="e">
        <f>Beregninger_afgrøder!AK175</f>
        <v>#N/A</v>
      </c>
      <c r="J181" s="61">
        <f>Beregninger_afgrøder!AL175</f>
        <v>0</v>
      </c>
      <c r="K181" s="61">
        <f>Beregninger_afgrøder!AM175</f>
        <v>0</v>
      </c>
      <c r="L181" s="61">
        <f>Beregninger_afgrøder!AN175</f>
        <v>0</v>
      </c>
      <c r="M181" s="61">
        <f>Beregninger_afgrøder!AQ175</f>
        <v>0</v>
      </c>
      <c r="N181" s="61">
        <f>Beregninger_afgrøder!AA175</f>
        <v>0</v>
      </c>
      <c r="O181" s="142" t="e">
        <f>Beregninger_afgrøder!AC175+IFERROR(Beregninger_efterafgrøder_udlæg!N176,0)</f>
        <v>#N/A</v>
      </c>
      <c r="P181" s="147">
        <f>Forside!U185</f>
        <v>0</v>
      </c>
      <c r="Q181" s="147">
        <f>Forside!V185</f>
        <v>0</v>
      </c>
      <c r="R181" s="147">
        <f>Forside!W185</f>
        <v>0</v>
      </c>
      <c r="S181" s="148" t="e">
        <f>Forside!#REF!</f>
        <v>#REF!</v>
      </c>
      <c r="T181" s="148" t="e">
        <f>Forside!#REF!</f>
        <v>#REF!</v>
      </c>
      <c r="U181" s="148" t="e">
        <f>Forside!#REF!</f>
        <v>#REF!</v>
      </c>
      <c r="V181" s="142">
        <f>Forside!X185</f>
        <v>0</v>
      </c>
      <c r="W181" s="142" t="e">
        <f>Forside!#REF!</f>
        <v>#REF!</v>
      </c>
      <c r="X181" s="142" t="e">
        <f>Forside!#REF!</f>
        <v>#REF!</v>
      </c>
    </row>
    <row r="182" spans="1:24" x14ac:dyDescent="0.2">
      <c r="A182" s="63">
        <f>Forside!B186</f>
        <v>0</v>
      </c>
      <c r="B182" s="63">
        <f>Forside!E186</f>
        <v>0</v>
      </c>
      <c r="C182" s="63" t="e">
        <f>IF(Forside!#REF!&gt;0,Forside!#REF!,Forside!L186)</f>
        <v>#REF!</v>
      </c>
      <c r="D182" s="142" t="e">
        <f>Beregninger_afgrøder!P176</f>
        <v>#N/A</v>
      </c>
      <c r="E182" s="142" t="e">
        <f>Beregninger_afgrøder!S176</f>
        <v>#N/A</v>
      </c>
      <c r="F182" s="142" t="e">
        <f>Beregninger_afgrøder!V176</f>
        <v>#N/A</v>
      </c>
      <c r="G182" s="61">
        <f>Beregninger_afgrøder!AE176</f>
        <v>0</v>
      </c>
      <c r="H182" s="61" t="e">
        <f>Beregninger_afgrøder!AH176</f>
        <v>#N/A</v>
      </c>
      <c r="I182" s="61" t="e">
        <f>Beregninger_afgrøder!AK176</f>
        <v>#N/A</v>
      </c>
      <c r="J182" s="61">
        <f>Beregninger_afgrøder!AL176</f>
        <v>0</v>
      </c>
      <c r="K182" s="61">
        <f>Beregninger_afgrøder!AM176</f>
        <v>0</v>
      </c>
      <c r="L182" s="61">
        <f>Beregninger_afgrøder!AN176</f>
        <v>0</v>
      </c>
      <c r="M182" s="61">
        <f>Beregninger_afgrøder!AQ176</f>
        <v>0</v>
      </c>
      <c r="N182" s="61">
        <f>Beregninger_afgrøder!AA176</f>
        <v>0</v>
      </c>
      <c r="O182" s="142" t="e">
        <f>Beregninger_afgrøder!AC176+IFERROR(Beregninger_efterafgrøder_udlæg!N177,0)</f>
        <v>#N/A</v>
      </c>
      <c r="P182" s="147">
        <f>Forside!U186</f>
        <v>0</v>
      </c>
      <c r="Q182" s="147">
        <f>Forside!V186</f>
        <v>0</v>
      </c>
      <c r="R182" s="147">
        <f>Forside!W186</f>
        <v>0</v>
      </c>
      <c r="S182" s="148" t="e">
        <f>Forside!#REF!</f>
        <v>#REF!</v>
      </c>
      <c r="T182" s="148" t="e">
        <f>Forside!#REF!</f>
        <v>#REF!</v>
      </c>
      <c r="U182" s="148" t="e">
        <f>Forside!#REF!</f>
        <v>#REF!</v>
      </c>
      <c r="V182" s="142">
        <f>Forside!X186</f>
        <v>0</v>
      </c>
      <c r="W182" s="142" t="e">
        <f>Forside!#REF!</f>
        <v>#REF!</v>
      </c>
      <c r="X182" s="142" t="e">
        <f>Forside!#REF!</f>
        <v>#REF!</v>
      </c>
    </row>
    <row r="183" spans="1:24" x14ac:dyDescent="0.2">
      <c r="A183" s="63">
        <f>Forside!B187</f>
        <v>0</v>
      </c>
      <c r="B183" s="63">
        <f>Forside!E187</f>
        <v>0</v>
      </c>
      <c r="C183" s="63" t="e">
        <f>IF(Forside!#REF!&gt;0,Forside!#REF!,Forside!L187)</f>
        <v>#REF!</v>
      </c>
      <c r="D183" s="142" t="e">
        <f>Beregninger_afgrøder!P177</f>
        <v>#N/A</v>
      </c>
      <c r="E183" s="142" t="e">
        <f>Beregninger_afgrøder!S177</f>
        <v>#N/A</v>
      </c>
      <c r="F183" s="142" t="e">
        <f>Beregninger_afgrøder!V177</f>
        <v>#N/A</v>
      </c>
      <c r="G183" s="61">
        <f>Beregninger_afgrøder!AE177</f>
        <v>0</v>
      </c>
      <c r="H183" s="61" t="e">
        <f>Beregninger_afgrøder!AH177</f>
        <v>#N/A</v>
      </c>
      <c r="I183" s="61" t="e">
        <f>Beregninger_afgrøder!AK177</f>
        <v>#N/A</v>
      </c>
      <c r="J183" s="61">
        <f>Beregninger_afgrøder!AL177</f>
        <v>0</v>
      </c>
      <c r="K183" s="61">
        <f>Beregninger_afgrøder!AM177</f>
        <v>0</v>
      </c>
      <c r="L183" s="61">
        <f>Beregninger_afgrøder!AN177</f>
        <v>0</v>
      </c>
      <c r="M183" s="61">
        <f>Beregninger_afgrøder!AQ177</f>
        <v>0</v>
      </c>
      <c r="N183" s="61">
        <f>Beregninger_afgrøder!AA177</f>
        <v>0</v>
      </c>
      <c r="O183" s="142" t="e">
        <f>Beregninger_afgrøder!AC177+IFERROR(Beregninger_efterafgrøder_udlæg!N178,0)</f>
        <v>#N/A</v>
      </c>
      <c r="P183" s="147">
        <f>Forside!U187</f>
        <v>0</v>
      </c>
      <c r="Q183" s="147">
        <f>Forside!V187</f>
        <v>0</v>
      </c>
      <c r="R183" s="147">
        <f>Forside!W187</f>
        <v>0</v>
      </c>
      <c r="S183" s="148" t="e">
        <f>Forside!#REF!</f>
        <v>#REF!</v>
      </c>
      <c r="T183" s="148" t="e">
        <f>Forside!#REF!</f>
        <v>#REF!</v>
      </c>
      <c r="U183" s="148" t="e">
        <f>Forside!#REF!</f>
        <v>#REF!</v>
      </c>
      <c r="V183" s="142">
        <f>Forside!X187</f>
        <v>0</v>
      </c>
      <c r="W183" s="142" t="e">
        <f>Forside!#REF!</f>
        <v>#REF!</v>
      </c>
      <c r="X183" s="142" t="e">
        <f>Forside!#REF!</f>
        <v>#REF!</v>
      </c>
    </row>
    <row r="184" spans="1:24" x14ac:dyDescent="0.2">
      <c r="A184" s="63">
        <f>Forside!B188</f>
        <v>0</v>
      </c>
      <c r="B184" s="63">
        <f>Forside!E188</f>
        <v>0</v>
      </c>
      <c r="C184" s="63" t="e">
        <f>IF(Forside!#REF!&gt;0,Forside!#REF!,Forside!L188)</f>
        <v>#REF!</v>
      </c>
      <c r="D184" s="142" t="e">
        <f>Beregninger_afgrøder!P178</f>
        <v>#N/A</v>
      </c>
      <c r="E184" s="142" t="e">
        <f>Beregninger_afgrøder!S178</f>
        <v>#N/A</v>
      </c>
      <c r="F184" s="142" t="e">
        <f>Beregninger_afgrøder!V178</f>
        <v>#N/A</v>
      </c>
      <c r="G184" s="61">
        <f>Beregninger_afgrøder!AE178</f>
        <v>0</v>
      </c>
      <c r="H184" s="61" t="e">
        <f>Beregninger_afgrøder!AH178</f>
        <v>#N/A</v>
      </c>
      <c r="I184" s="61" t="e">
        <f>Beregninger_afgrøder!AK178</f>
        <v>#N/A</v>
      </c>
      <c r="J184" s="61">
        <f>Beregninger_afgrøder!AL178</f>
        <v>0</v>
      </c>
      <c r="K184" s="61">
        <f>Beregninger_afgrøder!AM178</f>
        <v>0</v>
      </c>
      <c r="L184" s="61">
        <f>Beregninger_afgrøder!AN178</f>
        <v>0</v>
      </c>
      <c r="M184" s="61">
        <f>Beregninger_afgrøder!AQ178</f>
        <v>0</v>
      </c>
      <c r="N184" s="61">
        <f>Beregninger_afgrøder!AA178</f>
        <v>0</v>
      </c>
      <c r="O184" s="142" t="e">
        <f>Beregninger_afgrøder!AC178+IFERROR(Beregninger_efterafgrøder_udlæg!N179,0)</f>
        <v>#N/A</v>
      </c>
      <c r="P184" s="147">
        <f>Forside!U188</f>
        <v>0</v>
      </c>
      <c r="Q184" s="147">
        <f>Forside!V188</f>
        <v>0</v>
      </c>
      <c r="R184" s="147">
        <f>Forside!W188</f>
        <v>0</v>
      </c>
      <c r="S184" s="148" t="e">
        <f>Forside!#REF!</f>
        <v>#REF!</v>
      </c>
      <c r="T184" s="148" t="e">
        <f>Forside!#REF!</f>
        <v>#REF!</v>
      </c>
      <c r="U184" s="148" t="e">
        <f>Forside!#REF!</f>
        <v>#REF!</v>
      </c>
      <c r="V184" s="142">
        <f>Forside!X188</f>
        <v>0</v>
      </c>
      <c r="W184" s="142" t="e">
        <f>Forside!#REF!</f>
        <v>#REF!</v>
      </c>
      <c r="X184" s="142" t="e">
        <f>Forside!#REF!</f>
        <v>#REF!</v>
      </c>
    </row>
    <row r="185" spans="1:24" x14ac:dyDescent="0.2">
      <c r="A185" s="63">
        <f>Forside!B189</f>
        <v>0</v>
      </c>
      <c r="B185" s="63">
        <f>Forside!E189</f>
        <v>0</v>
      </c>
      <c r="C185" s="63" t="e">
        <f>IF(Forside!#REF!&gt;0,Forside!#REF!,Forside!L189)</f>
        <v>#REF!</v>
      </c>
      <c r="D185" s="142">
        <f>Beregninger_afgrøder!P179</f>
        <v>0</v>
      </c>
      <c r="E185" s="142">
        <f>Beregninger_afgrøder!S179</f>
        <v>0</v>
      </c>
      <c r="F185" s="142">
        <f>Beregninger_afgrøder!V179</f>
        <v>0</v>
      </c>
      <c r="G185" s="61">
        <f>Beregninger_afgrøder!AE179</f>
        <v>0</v>
      </c>
      <c r="H185" s="61">
        <f>Beregninger_afgrøder!AH179</f>
        <v>0</v>
      </c>
      <c r="I185" s="61">
        <f>Beregninger_afgrøder!AK179</f>
        <v>0</v>
      </c>
      <c r="J185" s="61">
        <f>Beregninger_afgrøder!AL179</f>
        <v>0</v>
      </c>
      <c r="K185" s="61">
        <f>Beregninger_afgrøder!AM179</f>
        <v>0</v>
      </c>
      <c r="L185" s="61">
        <f>Beregninger_afgrøder!AN179</f>
        <v>0</v>
      </c>
      <c r="M185" s="61">
        <f>Beregninger_afgrøder!AQ179</f>
        <v>0</v>
      </c>
      <c r="N185" s="61">
        <f>Beregninger_afgrøder!AA179</f>
        <v>0</v>
      </c>
      <c r="O185" s="142">
        <f>Beregninger_afgrøder!AC179+IFERROR(Beregninger_efterafgrøder_udlæg!N180,0)</f>
        <v>0</v>
      </c>
      <c r="P185" s="147">
        <f>Forside!U189</f>
        <v>0</v>
      </c>
      <c r="Q185" s="147">
        <f>Forside!V189</f>
        <v>0</v>
      </c>
      <c r="R185" s="147">
        <f>Forside!W189</f>
        <v>0</v>
      </c>
      <c r="S185" s="148" t="e">
        <f>Forside!#REF!</f>
        <v>#REF!</v>
      </c>
      <c r="T185" s="148" t="e">
        <f>Forside!#REF!</f>
        <v>#REF!</v>
      </c>
      <c r="U185" s="148" t="e">
        <f>Forside!#REF!</f>
        <v>#REF!</v>
      </c>
      <c r="V185" s="142">
        <f>Forside!X189</f>
        <v>0</v>
      </c>
      <c r="W185" s="142" t="e">
        <f>Forside!#REF!</f>
        <v>#REF!</v>
      </c>
      <c r="X185" s="142" t="e">
        <f>Forside!#REF!</f>
        <v>#REF!</v>
      </c>
    </row>
    <row r="186" spans="1:24" x14ac:dyDescent="0.2">
      <c r="A186" s="63">
        <f>Forside!B190</f>
        <v>0</v>
      </c>
      <c r="B186" s="63">
        <f>Forside!E190</f>
        <v>0</v>
      </c>
      <c r="C186" s="63" t="e">
        <f>IF(Forside!#REF!&gt;0,Forside!#REF!,Forside!L190)</f>
        <v>#REF!</v>
      </c>
      <c r="D186" s="142">
        <f>Beregninger_afgrøder!P180</f>
        <v>0</v>
      </c>
      <c r="E186" s="142">
        <f>Beregninger_afgrøder!S180</f>
        <v>0</v>
      </c>
      <c r="F186" s="142">
        <f>Beregninger_afgrøder!V180</f>
        <v>0</v>
      </c>
      <c r="G186" s="61">
        <f>Beregninger_afgrøder!AE180</f>
        <v>0</v>
      </c>
      <c r="H186" s="61">
        <f>Beregninger_afgrøder!AH180</f>
        <v>0</v>
      </c>
      <c r="I186" s="61">
        <f>Beregninger_afgrøder!AK180</f>
        <v>0</v>
      </c>
      <c r="J186" s="61">
        <f>Beregninger_afgrøder!AL180</f>
        <v>0</v>
      </c>
      <c r="K186" s="61">
        <f>Beregninger_afgrøder!AM180</f>
        <v>0</v>
      </c>
      <c r="L186" s="61">
        <f>Beregninger_afgrøder!AN180</f>
        <v>0</v>
      </c>
      <c r="M186" s="61">
        <f>Beregninger_afgrøder!AQ180</f>
        <v>0</v>
      </c>
      <c r="N186" s="61">
        <f>Beregninger_afgrøder!AA180</f>
        <v>0</v>
      </c>
      <c r="O186" s="142">
        <f>Beregninger_afgrøder!AC180+IFERROR(Beregninger_efterafgrøder_udlæg!N181,0)</f>
        <v>0</v>
      </c>
      <c r="P186" s="147">
        <f>Forside!U190</f>
        <v>0</v>
      </c>
      <c r="Q186" s="147">
        <f>Forside!V190</f>
        <v>0</v>
      </c>
      <c r="R186" s="147">
        <f>Forside!W190</f>
        <v>0</v>
      </c>
      <c r="S186" s="148" t="e">
        <f>Forside!#REF!</f>
        <v>#REF!</v>
      </c>
      <c r="T186" s="148" t="e">
        <f>Forside!#REF!</f>
        <v>#REF!</v>
      </c>
      <c r="U186" s="148" t="e">
        <f>Forside!#REF!</f>
        <v>#REF!</v>
      </c>
      <c r="V186" s="142">
        <f>Forside!X190</f>
        <v>0</v>
      </c>
      <c r="W186" s="142" t="e">
        <f>Forside!#REF!</f>
        <v>#REF!</v>
      </c>
      <c r="X186" s="142" t="e">
        <f>Forside!#REF!</f>
        <v>#REF!</v>
      </c>
    </row>
    <row r="187" spans="1:24" x14ac:dyDescent="0.2">
      <c r="A187" s="63">
        <f>Forside!B191</f>
        <v>0</v>
      </c>
      <c r="B187" s="63">
        <f>Forside!E191</f>
        <v>0</v>
      </c>
      <c r="C187" s="63" t="e">
        <f>IF(Forside!#REF!&gt;0,Forside!#REF!,Forside!L191)</f>
        <v>#REF!</v>
      </c>
      <c r="D187" s="142">
        <f>Beregninger_afgrøder!P181</f>
        <v>0</v>
      </c>
      <c r="E187" s="142">
        <f>Beregninger_afgrøder!S181</f>
        <v>0</v>
      </c>
      <c r="F187" s="142">
        <f>Beregninger_afgrøder!V181</f>
        <v>0</v>
      </c>
      <c r="G187" s="61">
        <f>Beregninger_afgrøder!AE181</f>
        <v>0</v>
      </c>
      <c r="H187" s="61">
        <f>Beregninger_afgrøder!AH181</f>
        <v>0</v>
      </c>
      <c r="I187" s="61">
        <f>Beregninger_afgrøder!AK181</f>
        <v>0</v>
      </c>
      <c r="J187" s="61">
        <f>Beregninger_afgrøder!AL181</f>
        <v>0</v>
      </c>
      <c r="K187" s="61">
        <f>Beregninger_afgrøder!AM181</f>
        <v>0</v>
      </c>
      <c r="L187" s="61">
        <f>Beregninger_afgrøder!AN181</f>
        <v>0</v>
      </c>
      <c r="M187" s="61">
        <f>Beregninger_afgrøder!AQ181</f>
        <v>0</v>
      </c>
      <c r="N187" s="61">
        <f>Beregninger_afgrøder!AA181</f>
        <v>0</v>
      </c>
      <c r="O187" s="142">
        <f>Beregninger_afgrøder!AC181+IFERROR(Beregninger_efterafgrøder_udlæg!N182,0)</f>
        <v>0</v>
      </c>
      <c r="P187" s="147">
        <f>Forside!U191</f>
        <v>0</v>
      </c>
      <c r="Q187" s="147">
        <f>Forside!V191</f>
        <v>0</v>
      </c>
      <c r="R187" s="147">
        <f>Forside!W191</f>
        <v>0</v>
      </c>
      <c r="S187" s="148" t="e">
        <f>Forside!#REF!</f>
        <v>#REF!</v>
      </c>
      <c r="T187" s="148" t="e">
        <f>Forside!#REF!</f>
        <v>#REF!</v>
      </c>
      <c r="U187" s="148" t="e">
        <f>Forside!#REF!</f>
        <v>#REF!</v>
      </c>
      <c r="V187" s="142">
        <f>Forside!X191</f>
        <v>0</v>
      </c>
      <c r="W187" s="142" t="e">
        <f>Forside!#REF!</f>
        <v>#REF!</v>
      </c>
      <c r="X187" s="142" t="e">
        <f>Forside!#REF!</f>
        <v>#REF!</v>
      </c>
    </row>
    <row r="188" spans="1:24" x14ac:dyDescent="0.2">
      <c r="A188" s="63">
        <f>Forside!B192</f>
        <v>0</v>
      </c>
      <c r="B188" s="63">
        <f>Forside!E192</f>
        <v>0</v>
      </c>
      <c r="C188" s="63" t="e">
        <f>IF(Forside!#REF!&gt;0,Forside!#REF!,Forside!L192)</f>
        <v>#REF!</v>
      </c>
      <c r="D188" s="142">
        <f>Beregninger_afgrøder!P182</f>
        <v>0</v>
      </c>
      <c r="E188" s="142">
        <f>Beregninger_afgrøder!S182</f>
        <v>0</v>
      </c>
      <c r="F188" s="142">
        <f>Beregninger_afgrøder!V182</f>
        <v>0</v>
      </c>
      <c r="G188" s="61">
        <f>Beregninger_afgrøder!AE182</f>
        <v>0</v>
      </c>
      <c r="H188" s="61">
        <f>Beregninger_afgrøder!AH182</f>
        <v>0</v>
      </c>
      <c r="I188" s="61">
        <f>Beregninger_afgrøder!AK182</f>
        <v>0</v>
      </c>
      <c r="J188" s="61">
        <f>Beregninger_afgrøder!AL182</f>
        <v>0</v>
      </c>
      <c r="K188" s="61">
        <f>Beregninger_afgrøder!AM182</f>
        <v>0</v>
      </c>
      <c r="L188" s="61">
        <f>Beregninger_afgrøder!AN182</f>
        <v>0</v>
      </c>
      <c r="M188" s="61">
        <f>Beregninger_afgrøder!AQ182</f>
        <v>0</v>
      </c>
      <c r="N188" s="61">
        <f>Beregninger_afgrøder!AA182</f>
        <v>0</v>
      </c>
      <c r="O188" s="142">
        <f>Beregninger_afgrøder!AC182+IFERROR(Beregninger_efterafgrøder_udlæg!N183,0)</f>
        <v>0</v>
      </c>
      <c r="P188" s="147">
        <f>Forside!U192</f>
        <v>0</v>
      </c>
      <c r="Q188" s="147">
        <f>Forside!V192</f>
        <v>0</v>
      </c>
      <c r="R188" s="147">
        <f>Forside!W192</f>
        <v>0</v>
      </c>
      <c r="S188" s="148" t="e">
        <f>Forside!#REF!</f>
        <v>#REF!</v>
      </c>
      <c r="T188" s="148" t="e">
        <f>Forside!#REF!</f>
        <v>#REF!</v>
      </c>
      <c r="U188" s="148" t="e">
        <f>Forside!#REF!</f>
        <v>#REF!</v>
      </c>
      <c r="V188" s="142">
        <f>Forside!X192</f>
        <v>0</v>
      </c>
      <c r="W188" s="142" t="e">
        <f>Forside!#REF!</f>
        <v>#REF!</v>
      </c>
      <c r="X188" s="142" t="e">
        <f>Forside!#REF!</f>
        <v>#REF!</v>
      </c>
    </row>
    <row r="189" spans="1:24" x14ac:dyDescent="0.2">
      <c r="A189" s="63">
        <f>Forside!B193</f>
        <v>0</v>
      </c>
      <c r="B189" s="63">
        <f>Forside!E193</f>
        <v>0</v>
      </c>
      <c r="C189" s="63" t="e">
        <f>IF(Forside!#REF!&gt;0,Forside!#REF!,Forside!L193)</f>
        <v>#REF!</v>
      </c>
      <c r="D189" s="142">
        <f>Beregninger_afgrøder!P183</f>
        <v>0</v>
      </c>
      <c r="E189" s="142">
        <f>Beregninger_afgrøder!S183</f>
        <v>0</v>
      </c>
      <c r="F189" s="142">
        <f>Beregninger_afgrøder!V183</f>
        <v>0</v>
      </c>
      <c r="G189" s="61">
        <f>Beregninger_afgrøder!AE183</f>
        <v>0</v>
      </c>
      <c r="H189" s="61">
        <f>Beregninger_afgrøder!AH183</f>
        <v>0</v>
      </c>
      <c r="I189" s="61">
        <f>Beregninger_afgrøder!AK183</f>
        <v>0</v>
      </c>
      <c r="J189" s="61">
        <f>Beregninger_afgrøder!AL183</f>
        <v>0</v>
      </c>
      <c r="K189" s="61">
        <f>Beregninger_afgrøder!AM183</f>
        <v>0</v>
      </c>
      <c r="L189" s="61">
        <f>Beregninger_afgrøder!AN183</f>
        <v>0</v>
      </c>
      <c r="M189" s="61">
        <f>Beregninger_afgrøder!AQ183</f>
        <v>0</v>
      </c>
      <c r="N189" s="61">
        <f>Beregninger_afgrøder!AA183</f>
        <v>0</v>
      </c>
      <c r="O189" s="142">
        <f>Beregninger_afgrøder!AC183+IFERROR(Beregninger_efterafgrøder_udlæg!N184,0)</f>
        <v>0</v>
      </c>
      <c r="P189" s="147">
        <f>Forside!U193</f>
        <v>0</v>
      </c>
      <c r="Q189" s="147">
        <f>Forside!V193</f>
        <v>0</v>
      </c>
      <c r="R189" s="147">
        <f>Forside!W193</f>
        <v>0</v>
      </c>
      <c r="S189" s="148" t="e">
        <f>Forside!#REF!</f>
        <v>#REF!</v>
      </c>
      <c r="T189" s="148" t="e">
        <f>Forside!#REF!</f>
        <v>#REF!</v>
      </c>
      <c r="U189" s="148" t="e">
        <f>Forside!#REF!</f>
        <v>#REF!</v>
      </c>
      <c r="V189" s="142">
        <f>Forside!X193</f>
        <v>0</v>
      </c>
      <c r="W189" s="142" t="e">
        <f>Forside!#REF!</f>
        <v>#REF!</v>
      </c>
      <c r="X189" s="142" t="e">
        <f>Forside!#REF!</f>
        <v>#REF!</v>
      </c>
    </row>
    <row r="190" spans="1:24" x14ac:dyDescent="0.2">
      <c r="A190" s="63">
        <f>Forside!B194</f>
        <v>0</v>
      </c>
      <c r="B190" s="63">
        <f>Forside!E194</f>
        <v>0</v>
      </c>
      <c r="C190" s="63" t="e">
        <f>IF(Forside!#REF!&gt;0,Forside!#REF!,Forside!L194)</f>
        <v>#REF!</v>
      </c>
      <c r="D190" s="142">
        <f>Beregninger_afgrøder!P184</f>
        <v>0</v>
      </c>
      <c r="E190" s="142">
        <f>Beregninger_afgrøder!S184</f>
        <v>0</v>
      </c>
      <c r="F190" s="142">
        <f>Beregninger_afgrøder!V184</f>
        <v>0</v>
      </c>
      <c r="G190" s="61">
        <f>Beregninger_afgrøder!AE184</f>
        <v>0</v>
      </c>
      <c r="H190" s="61">
        <f>Beregninger_afgrøder!AH184</f>
        <v>0</v>
      </c>
      <c r="I190" s="61">
        <f>Beregninger_afgrøder!AK184</f>
        <v>0</v>
      </c>
      <c r="J190" s="61">
        <f>Beregninger_afgrøder!AL184</f>
        <v>0</v>
      </c>
      <c r="K190" s="61">
        <f>Beregninger_afgrøder!AM184</f>
        <v>0</v>
      </c>
      <c r="L190" s="61">
        <f>Beregninger_afgrøder!AN184</f>
        <v>0</v>
      </c>
      <c r="M190" s="61">
        <f>Beregninger_afgrøder!AQ184</f>
        <v>0</v>
      </c>
      <c r="N190" s="61">
        <f>Beregninger_afgrøder!AA184</f>
        <v>0</v>
      </c>
      <c r="O190" s="142">
        <f>Beregninger_afgrøder!AC184+IFERROR(Beregninger_efterafgrøder_udlæg!N185,0)</f>
        <v>0</v>
      </c>
      <c r="P190" s="147">
        <f>Forside!U194</f>
        <v>0</v>
      </c>
      <c r="Q190" s="147">
        <f>Forside!V194</f>
        <v>0</v>
      </c>
      <c r="R190" s="147">
        <f>Forside!W194</f>
        <v>0</v>
      </c>
      <c r="S190" s="148" t="e">
        <f>Forside!#REF!</f>
        <v>#REF!</v>
      </c>
      <c r="T190" s="148" t="e">
        <f>Forside!#REF!</f>
        <v>#REF!</v>
      </c>
      <c r="U190" s="148" t="e">
        <f>Forside!#REF!</f>
        <v>#REF!</v>
      </c>
      <c r="V190" s="142">
        <f>Forside!X194</f>
        <v>0</v>
      </c>
      <c r="W190" s="142" t="e">
        <f>Forside!#REF!</f>
        <v>#REF!</v>
      </c>
      <c r="X190" s="142" t="e">
        <f>Forside!#REF!</f>
        <v>#REF!</v>
      </c>
    </row>
    <row r="191" spans="1:24" x14ac:dyDescent="0.2">
      <c r="A191" s="63">
        <f>Forside!B195</f>
        <v>0</v>
      </c>
      <c r="B191" s="63">
        <f>Forside!E195</f>
        <v>0</v>
      </c>
      <c r="C191" s="63" t="e">
        <f>IF(Forside!#REF!&gt;0,Forside!#REF!,Forside!L195)</f>
        <v>#REF!</v>
      </c>
      <c r="D191" s="142">
        <f>Beregninger_afgrøder!P185</f>
        <v>0</v>
      </c>
      <c r="E191" s="142">
        <f>Beregninger_afgrøder!S185</f>
        <v>0</v>
      </c>
      <c r="F191" s="142">
        <f>Beregninger_afgrøder!V185</f>
        <v>0</v>
      </c>
      <c r="G191" s="61">
        <f>Beregninger_afgrøder!AE185</f>
        <v>0</v>
      </c>
      <c r="H191" s="61">
        <f>Beregninger_afgrøder!AH185</f>
        <v>0</v>
      </c>
      <c r="I191" s="61">
        <f>Beregninger_afgrøder!AK185</f>
        <v>0</v>
      </c>
      <c r="J191" s="61">
        <f>Beregninger_afgrøder!AL185</f>
        <v>0</v>
      </c>
      <c r="K191" s="61">
        <f>Beregninger_afgrøder!AM185</f>
        <v>0</v>
      </c>
      <c r="L191" s="61">
        <f>Beregninger_afgrøder!AN185</f>
        <v>0</v>
      </c>
      <c r="M191" s="61">
        <f>Beregninger_afgrøder!AQ185</f>
        <v>0</v>
      </c>
      <c r="N191" s="61">
        <f>Beregninger_afgrøder!AA185</f>
        <v>0</v>
      </c>
      <c r="O191" s="142">
        <f>Beregninger_afgrøder!AC185+IFERROR(Beregninger_efterafgrøder_udlæg!N186,0)</f>
        <v>0</v>
      </c>
      <c r="P191" s="147">
        <f>Forside!U195</f>
        <v>0</v>
      </c>
      <c r="Q191" s="147">
        <f>Forside!V195</f>
        <v>0</v>
      </c>
      <c r="R191" s="147">
        <f>Forside!W195</f>
        <v>0</v>
      </c>
      <c r="S191" s="148" t="e">
        <f>Forside!#REF!</f>
        <v>#REF!</v>
      </c>
      <c r="T191" s="148" t="e">
        <f>Forside!#REF!</f>
        <v>#REF!</v>
      </c>
      <c r="U191" s="148" t="e">
        <f>Forside!#REF!</f>
        <v>#REF!</v>
      </c>
      <c r="V191" s="142">
        <f>Forside!X195</f>
        <v>0</v>
      </c>
      <c r="W191" s="142" t="e">
        <f>Forside!#REF!</f>
        <v>#REF!</v>
      </c>
      <c r="X191" s="142" t="e">
        <f>Forside!#REF!</f>
        <v>#REF!</v>
      </c>
    </row>
    <row r="192" spans="1:24" x14ac:dyDescent="0.2">
      <c r="A192" s="63">
        <f>Forside!B196</f>
        <v>0</v>
      </c>
      <c r="B192" s="63">
        <f>Forside!E196</f>
        <v>0</v>
      </c>
      <c r="C192" s="63" t="e">
        <f>IF(Forside!#REF!&gt;0,Forside!#REF!,Forside!L196)</f>
        <v>#REF!</v>
      </c>
      <c r="D192" s="142">
        <f>Beregninger_afgrøder!P186</f>
        <v>0</v>
      </c>
      <c r="E192" s="142">
        <f>Beregninger_afgrøder!S186</f>
        <v>0</v>
      </c>
      <c r="F192" s="142">
        <f>Beregninger_afgrøder!V186</f>
        <v>0</v>
      </c>
      <c r="G192" s="61">
        <f>Beregninger_afgrøder!AE186</f>
        <v>0</v>
      </c>
      <c r="H192" s="61">
        <f>Beregninger_afgrøder!AH186</f>
        <v>0</v>
      </c>
      <c r="I192" s="61">
        <f>Beregninger_afgrøder!AK186</f>
        <v>0</v>
      </c>
      <c r="J192" s="61">
        <f>Beregninger_afgrøder!AL186</f>
        <v>0</v>
      </c>
      <c r="K192" s="61">
        <f>Beregninger_afgrøder!AM186</f>
        <v>0</v>
      </c>
      <c r="L192" s="61">
        <f>Beregninger_afgrøder!AN186</f>
        <v>0</v>
      </c>
      <c r="M192" s="61">
        <f>Beregninger_afgrøder!AQ186</f>
        <v>0</v>
      </c>
      <c r="N192" s="61">
        <f>Beregninger_afgrøder!AA186</f>
        <v>0</v>
      </c>
      <c r="O192" s="142">
        <f>Beregninger_afgrøder!AC186+IFERROR(Beregninger_efterafgrøder_udlæg!N187,0)</f>
        <v>0</v>
      </c>
      <c r="P192" s="147">
        <f>Forside!U196</f>
        <v>0</v>
      </c>
      <c r="Q192" s="147">
        <f>Forside!V196</f>
        <v>0</v>
      </c>
      <c r="R192" s="147">
        <f>Forside!W196</f>
        <v>0</v>
      </c>
      <c r="S192" s="148" t="e">
        <f>Forside!#REF!</f>
        <v>#REF!</v>
      </c>
      <c r="T192" s="148" t="e">
        <f>Forside!#REF!</f>
        <v>#REF!</v>
      </c>
      <c r="U192" s="148" t="e">
        <f>Forside!#REF!</f>
        <v>#REF!</v>
      </c>
      <c r="V192" s="142">
        <f>Forside!X196</f>
        <v>0</v>
      </c>
      <c r="W192" s="142" t="e">
        <f>Forside!#REF!</f>
        <v>#REF!</v>
      </c>
      <c r="X192" s="142" t="e">
        <f>Forside!#REF!</f>
        <v>#REF!</v>
      </c>
    </row>
    <row r="193" spans="1:24" x14ac:dyDescent="0.2">
      <c r="A193" s="63">
        <f>Forside!B197</f>
        <v>0</v>
      </c>
      <c r="B193" s="63">
        <f>Forside!E197</f>
        <v>0</v>
      </c>
      <c r="C193" s="63" t="e">
        <f>IF(Forside!#REF!&gt;0,Forside!#REF!,Forside!L197)</f>
        <v>#REF!</v>
      </c>
      <c r="D193" s="142">
        <f>Beregninger_afgrøder!P187</f>
        <v>0</v>
      </c>
      <c r="E193" s="142">
        <f>Beregninger_afgrøder!S187</f>
        <v>0</v>
      </c>
      <c r="F193" s="142">
        <f>Beregninger_afgrøder!V187</f>
        <v>0</v>
      </c>
      <c r="G193" s="61">
        <f>Beregninger_afgrøder!AE187</f>
        <v>0</v>
      </c>
      <c r="H193" s="61">
        <f>Beregninger_afgrøder!AH187</f>
        <v>0</v>
      </c>
      <c r="I193" s="61">
        <f>Beregninger_afgrøder!AK187</f>
        <v>0</v>
      </c>
      <c r="J193" s="61">
        <f>Beregninger_afgrøder!AL187</f>
        <v>0</v>
      </c>
      <c r="K193" s="61">
        <f>Beregninger_afgrøder!AM187</f>
        <v>0</v>
      </c>
      <c r="L193" s="61">
        <f>Beregninger_afgrøder!AN187</f>
        <v>0</v>
      </c>
      <c r="M193" s="61">
        <f>Beregninger_afgrøder!AQ187</f>
        <v>0</v>
      </c>
      <c r="N193" s="61">
        <f>Beregninger_afgrøder!AA187</f>
        <v>0</v>
      </c>
      <c r="O193" s="142">
        <f>Beregninger_afgrøder!AC187+IFERROR(Beregninger_efterafgrøder_udlæg!N188,0)</f>
        <v>0</v>
      </c>
      <c r="P193" s="147">
        <f>Forside!U197</f>
        <v>0</v>
      </c>
      <c r="Q193" s="147">
        <f>Forside!V197</f>
        <v>0</v>
      </c>
      <c r="R193" s="147">
        <f>Forside!W197</f>
        <v>0</v>
      </c>
      <c r="S193" s="148" t="e">
        <f>Forside!#REF!</f>
        <v>#REF!</v>
      </c>
      <c r="T193" s="148" t="e">
        <f>Forside!#REF!</f>
        <v>#REF!</v>
      </c>
      <c r="U193" s="148" t="e">
        <f>Forside!#REF!</f>
        <v>#REF!</v>
      </c>
      <c r="V193" s="142">
        <f>Forside!X197</f>
        <v>0</v>
      </c>
      <c r="W193" s="142" t="e">
        <f>Forside!#REF!</f>
        <v>#REF!</v>
      </c>
      <c r="X193" s="142" t="e">
        <f>Forside!#REF!</f>
        <v>#REF!</v>
      </c>
    </row>
    <row r="194" spans="1:24" x14ac:dyDescent="0.2">
      <c r="A194" s="63">
        <f>Forside!B198</f>
        <v>0</v>
      </c>
      <c r="B194" s="63">
        <f>Forside!E198</f>
        <v>0</v>
      </c>
      <c r="C194" s="63" t="e">
        <f>IF(Forside!#REF!&gt;0,Forside!#REF!,Forside!L198)</f>
        <v>#REF!</v>
      </c>
      <c r="D194" s="142">
        <f>Beregninger_afgrøder!P188</f>
        <v>0</v>
      </c>
      <c r="E194" s="142">
        <f>Beregninger_afgrøder!S188</f>
        <v>0</v>
      </c>
      <c r="F194" s="142">
        <f>Beregninger_afgrøder!V188</f>
        <v>0</v>
      </c>
      <c r="G194" s="61">
        <f>Beregninger_afgrøder!AE188</f>
        <v>0</v>
      </c>
      <c r="H194" s="61">
        <f>Beregninger_afgrøder!AH188</f>
        <v>0</v>
      </c>
      <c r="I194" s="61">
        <f>Beregninger_afgrøder!AK188</f>
        <v>0</v>
      </c>
      <c r="J194" s="61">
        <f>Beregninger_afgrøder!AL188</f>
        <v>0</v>
      </c>
      <c r="K194" s="61">
        <f>Beregninger_afgrøder!AM188</f>
        <v>0</v>
      </c>
      <c r="L194" s="61">
        <f>Beregninger_afgrøder!AN188</f>
        <v>0</v>
      </c>
      <c r="M194" s="61">
        <f>Beregninger_afgrøder!AQ188</f>
        <v>0</v>
      </c>
      <c r="N194" s="61">
        <f>Beregninger_afgrøder!AA188</f>
        <v>0</v>
      </c>
      <c r="O194" s="142">
        <f>Beregninger_afgrøder!AC188+IFERROR(Beregninger_efterafgrøder_udlæg!N189,0)</f>
        <v>0</v>
      </c>
      <c r="P194" s="147">
        <f>Forside!U198</f>
        <v>0</v>
      </c>
      <c r="Q194" s="147">
        <f>Forside!V198</f>
        <v>0</v>
      </c>
      <c r="R194" s="147">
        <f>Forside!W198</f>
        <v>0</v>
      </c>
      <c r="S194" s="148" t="e">
        <f>Forside!#REF!</f>
        <v>#REF!</v>
      </c>
      <c r="T194" s="148" t="e">
        <f>Forside!#REF!</f>
        <v>#REF!</v>
      </c>
      <c r="U194" s="148" t="e">
        <f>Forside!#REF!</f>
        <v>#REF!</v>
      </c>
      <c r="V194" s="142">
        <f>Forside!X198</f>
        <v>0</v>
      </c>
      <c r="W194" s="142" t="e">
        <f>Forside!#REF!</f>
        <v>#REF!</v>
      </c>
      <c r="X194" s="142" t="e">
        <f>Forside!#REF!</f>
        <v>#REF!</v>
      </c>
    </row>
    <row r="195" spans="1:24" x14ac:dyDescent="0.2">
      <c r="A195" s="63">
        <f>Forside!B199</f>
        <v>0</v>
      </c>
      <c r="B195" s="63">
        <f>Forside!E199</f>
        <v>0</v>
      </c>
      <c r="C195" s="63" t="e">
        <f>IF(Forside!#REF!&gt;0,Forside!#REF!,Forside!L199)</f>
        <v>#REF!</v>
      </c>
      <c r="D195" s="142">
        <f>Beregninger_afgrøder!P189</f>
        <v>0</v>
      </c>
      <c r="E195" s="142">
        <f>Beregninger_afgrøder!S189</f>
        <v>0</v>
      </c>
      <c r="F195" s="142">
        <f>Beregninger_afgrøder!V189</f>
        <v>0</v>
      </c>
      <c r="G195" s="61">
        <f>Beregninger_afgrøder!AE189</f>
        <v>0</v>
      </c>
      <c r="H195" s="61">
        <f>Beregninger_afgrøder!AH189</f>
        <v>0</v>
      </c>
      <c r="I195" s="61">
        <f>Beregninger_afgrøder!AK189</f>
        <v>0</v>
      </c>
      <c r="J195" s="61">
        <f>Beregninger_afgrøder!AL189</f>
        <v>0</v>
      </c>
      <c r="K195" s="61">
        <f>Beregninger_afgrøder!AM189</f>
        <v>0</v>
      </c>
      <c r="L195" s="61">
        <f>Beregninger_afgrøder!AN189</f>
        <v>0</v>
      </c>
      <c r="M195" s="61">
        <f>Beregninger_afgrøder!AQ189</f>
        <v>0</v>
      </c>
      <c r="N195" s="61">
        <f>Beregninger_afgrøder!AA189</f>
        <v>0</v>
      </c>
      <c r="O195" s="142">
        <f>Beregninger_afgrøder!AC189+IFERROR(Beregninger_efterafgrøder_udlæg!N190,0)</f>
        <v>0</v>
      </c>
      <c r="P195" s="147">
        <f>Forside!U199</f>
        <v>0</v>
      </c>
      <c r="Q195" s="147">
        <f>Forside!V199</f>
        <v>0</v>
      </c>
      <c r="R195" s="147">
        <f>Forside!W199</f>
        <v>0</v>
      </c>
      <c r="S195" s="148" t="e">
        <f>Forside!#REF!</f>
        <v>#REF!</v>
      </c>
      <c r="T195" s="148" t="e">
        <f>Forside!#REF!</f>
        <v>#REF!</v>
      </c>
      <c r="U195" s="148" t="e">
        <f>Forside!#REF!</f>
        <v>#REF!</v>
      </c>
      <c r="V195" s="142">
        <f>Forside!X199</f>
        <v>0</v>
      </c>
      <c r="W195" s="142" t="e">
        <f>Forside!#REF!</f>
        <v>#REF!</v>
      </c>
      <c r="X195" s="142" t="e">
        <f>Forside!#REF!</f>
        <v>#REF!</v>
      </c>
    </row>
    <row r="196" spans="1:24" x14ac:dyDescent="0.2">
      <c r="A196" s="63">
        <f>Forside!B200</f>
        <v>0</v>
      </c>
      <c r="B196" s="63">
        <f>Forside!E200</f>
        <v>0</v>
      </c>
      <c r="C196" s="63" t="e">
        <f>IF(Forside!#REF!&gt;0,Forside!#REF!,Forside!L200)</f>
        <v>#REF!</v>
      </c>
      <c r="D196" s="142">
        <f>Beregninger_afgrøder!P190</f>
        <v>0</v>
      </c>
      <c r="E196" s="142">
        <f>Beregninger_afgrøder!S190</f>
        <v>0</v>
      </c>
      <c r="F196" s="142">
        <f>Beregninger_afgrøder!V190</f>
        <v>0</v>
      </c>
      <c r="G196" s="61">
        <f>Beregninger_afgrøder!AE190</f>
        <v>0</v>
      </c>
      <c r="H196" s="61">
        <f>Beregninger_afgrøder!AH190</f>
        <v>0</v>
      </c>
      <c r="I196" s="61">
        <f>Beregninger_afgrøder!AK190</f>
        <v>0</v>
      </c>
      <c r="J196" s="61">
        <f>Beregninger_afgrøder!AL190</f>
        <v>0</v>
      </c>
      <c r="K196" s="61">
        <f>Beregninger_afgrøder!AM190</f>
        <v>0</v>
      </c>
      <c r="L196" s="61">
        <f>Beregninger_afgrøder!AN190</f>
        <v>0</v>
      </c>
      <c r="M196" s="61">
        <f>Beregninger_afgrøder!AQ190</f>
        <v>0</v>
      </c>
      <c r="N196" s="61">
        <f>Beregninger_afgrøder!AA190</f>
        <v>0</v>
      </c>
      <c r="O196" s="142">
        <f>Beregninger_afgrøder!AC190+IFERROR(Beregninger_efterafgrøder_udlæg!N191,0)</f>
        <v>0</v>
      </c>
      <c r="P196" s="147">
        <f>Forside!U200</f>
        <v>0</v>
      </c>
      <c r="Q196" s="147">
        <f>Forside!V200</f>
        <v>0</v>
      </c>
      <c r="R196" s="147">
        <f>Forside!W200</f>
        <v>0</v>
      </c>
      <c r="S196" s="148" t="e">
        <f>Forside!#REF!</f>
        <v>#REF!</v>
      </c>
      <c r="T196" s="148" t="e">
        <f>Forside!#REF!</f>
        <v>#REF!</v>
      </c>
      <c r="U196" s="148" t="e">
        <f>Forside!#REF!</f>
        <v>#REF!</v>
      </c>
      <c r="V196" s="142">
        <f>Forside!X200</f>
        <v>0</v>
      </c>
      <c r="W196" s="142" t="e">
        <f>Forside!#REF!</f>
        <v>#REF!</v>
      </c>
      <c r="X196" s="142" t="e">
        <f>Forside!#REF!</f>
        <v>#REF!</v>
      </c>
    </row>
    <row r="197" spans="1:24" x14ac:dyDescent="0.2">
      <c r="A197" s="63">
        <f>Forside!B201</f>
        <v>0</v>
      </c>
      <c r="B197" s="63">
        <f>Forside!E201</f>
        <v>0</v>
      </c>
      <c r="C197" s="63" t="e">
        <f>IF(Forside!#REF!&gt;0,Forside!#REF!,Forside!L201)</f>
        <v>#REF!</v>
      </c>
      <c r="D197" s="142">
        <f>Beregninger_afgrøder!P191</f>
        <v>0</v>
      </c>
      <c r="E197" s="142">
        <f>Beregninger_afgrøder!S191</f>
        <v>0</v>
      </c>
      <c r="F197" s="142">
        <f>Beregninger_afgrøder!V191</f>
        <v>0</v>
      </c>
      <c r="G197" s="61">
        <f>Beregninger_afgrøder!AE191</f>
        <v>0</v>
      </c>
      <c r="H197" s="61">
        <f>Beregninger_afgrøder!AH191</f>
        <v>0</v>
      </c>
      <c r="I197" s="61">
        <f>Beregninger_afgrøder!AK191</f>
        <v>0</v>
      </c>
      <c r="J197" s="61">
        <f>Beregninger_afgrøder!AL191</f>
        <v>0</v>
      </c>
      <c r="K197" s="61">
        <f>Beregninger_afgrøder!AM191</f>
        <v>0</v>
      </c>
      <c r="L197" s="61">
        <f>Beregninger_afgrøder!AN191</f>
        <v>0</v>
      </c>
      <c r="M197" s="61">
        <f>Beregninger_afgrøder!AQ191</f>
        <v>0</v>
      </c>
      <c r="N197" s="61">
        <f>Beregninger_afgrøder!AA191</f>
        <v>0</v>
      </c>
      <c r="O197" s="142">
        <f>Beregninger_afgrøder!AC191+IFERROR(Beregninger_efterafgrøder_udlæg!N192,0)</f>
        <v>0</v>
      </c>
      <c r="P197" s="147">
        <f>Forside!U201</f>
        <v>0</v>
      </c>
      <c r="Q197" s="147">
        <f>Forside!V201</f>
        <v>0</v>
      </c>
      <c r="R197" s="147">
        <f>Forside!W201</f>
        <v>0</v>
      </c>
      <c r="S197" s="148" t="e">
        <f>Forside!#REF!</f>
        <v>#REF!</v>
      </c>
      <c r="T197" s="148" t="e">
        <f>Forside!#REF!</f>
        <v>#REF!</v>
      </c>
      <c r="U197" s="148" t="e">
        <f>Forside!#REF!</f>
        <v>#REF!</v>
      </c>
      <c r="V197" s="142">
        <f>Forside!X201</f>
        <v>0</v>
      </c>
      <c r="W197" s="142" t="e">
        <f>Forside!#REF!</f>
        <v>#REF!</v>
      </c>
      <c r="X197" s="142" t="e">
        <f>Forside!#REF!</f>
        <v>#REF!</v>
      </c>
    </row>
    <row r="198" spans="1:24" x14ac:dyDescent="0.2">
      <c r="A198" s="63">
        <f>Forside!B202</f>
        <v>0</v>
      </c>
      <c r="B198" s="63">
        <f>Forside!E202</f>
        <v>0</v>
      </c>
      <c r="C198" s="63" t="e">
        <f>IF(Forside!#REF!&gt;0,Forside!#REF!,Forside!L202)</f>
        <v>#REF!</v>
      </c>
      <c r="D198" s="142">
        <f>Beregninger_afgrøder!P192</f>
        <v>0</v>
      </c>
      <c r="E198" s="142">
        <f>Beregninger_afgrøder!S192</f>
        <v>0</v>
      </c>
      <c r="F198" s="142">
        <f>Beregninger_afgrøder!V192</f>
        <v>0</v>
      </c>
      <c r="G198" s="61">
        <f>Beregninger_afgrøder!AE192</f>
        <v>0</v>
      </c>
      <c r="H198" s="61">
        <f>Beregninger_afgrøder!AH192</f>
        <v>0</v>
      </c>
      <c r="I198" s="61">
        <f>Beregninger_afgrøder!AK192</f>
        <v>0</v>
      </c>
      <c r="J198" s="61">
        <f>Beregninger_afgrøder!AL192</f>
        <v>0</v>
      </c>
      <c r="K198" s="61">
        <f>Beregninger_afgrøder!AM192</f>
        <v>0</v>
      </c>
      <c r="L198" s="61">
        <f>Beregninger_afgrøder!AN192</f>
        <v>0</v>
      </c>
      <c r="M198" s="61">
        <f>Beregninger_afgrøder!AQ192</f>
        <v>0</v>
      </c>
      <c r="N198" s="61">
        <f>Beregninger_afgrøder!AA192</f>
        <v>0</v>
      </c>
      <c r="O198" s="142">
        <f>Beregninger_afgrøder!AC192+IFERROR(Beregninger_efterafgrøder_udlæg!N193,0)</f>
        <v>0</v>
      </c>
      <c r="P198" s="147">
        <f>Forside!U202</f>
        <v>0</v>
      </c>
      <c r="Q198" s="147">
        <f>Forside!V202</f>
        <v>0</v>
      </c>
      <c r="R198" s="147">
        <f>Forside!W202</f>
        <v>0</v>
      </c>
      <c r="S198" s="148" t="e">
        <f>Forside!#REF!</f>
        <v>#REF!</v>
      </c>
      <c r="T198" s="148" t="e">
        <f>Forside!#REF!</f>
        <v>#REF!</v>
      </c>
      <c r="U198" s="148" t="e">
        <f>Forside!#REF!</f>
        <v>#REF!</v>
      </c>
      <c r="V198" s="142">
        <f>Forside!X202</f>
        <v>0</v>
      </c>
      <c r="W198" s="142" t="e">
        <f>Forside!#REF!</f>
        <v>#REF!</v>
      </c>
      <c r="X198" s="142" t="e">
        <f>Forside!#REF!</f>
        <v>#REF!</v>
      </c>
    </row>
    <row r="199" spans="1:24" x14ac:dyDescent="0.2">
      <c r="A199" s="63">
        <f>Forside!B203</f>
        <v>0</v>
      </c>
      <c r="B199" s="63">
        <f>Forside!E203</f>
        <v>0</v>
      </c>
      <c r="C199" s="63" t="e">
        <f>IF(Forside!#REF!&gt;0,Forside!#REF!,Forside!L203)</f>
        <v>#REF!</v>
      </c>
      <c r="D199" s="142">
        <f>Beregninger_afgrøder!P193</f>
        <v>0</v>
      </c>
      <c r="E199" s="142">
        <f>Beregninger_afgrøder!S193</f>
        <v>0</v>
      </c>
      <c r="F199" s="142">
        <f>Beregninger_afgrøder!V193</f>
        <v>0</v>
      </c>
      <c r="G199" s="61">
        <f>Beregninger_afgrøder!AE193</f>
        <v>0</v>
      </c>
      <c r="H199" s="61">
        <f>Beregninger_afgrøder!AH193</f>
        <v>0</v>
      </c>
      <c r="I199" s="61">
        <f>Beregninger_afgrøder!AK193</f>
        <v>0</v>
      </c>
      <c r="J199" s="61">
        <f>Beregninger_afgrøder!AL193</f>
        <v>0</v>
      </c>
      <c r="K199" s="61">
        <f>Beregninger_afgrøder!AM193</f>
        <v>0</v>
      </c>
      <c r="L199" s="61">
        <f>Beregninger_afgrøder!AN193</f>
        <v>0</v>
      </c>
      <c r="M199" s="61">
        <f>Beregninger_afgrøder!AQ193</f>
        <v>0</v>
      </c>
      <c r="N199" s="61">
        <f>Beregninger_afgrøder!AA193</f>
        <v>0</v>
      </c>
      <c r="O199" s="142">
        <f>Beregninger_afgrøder!AC193+IFERROR(Beregninger_efterafgrøder_udlæg!N194,0)</f>
        <v>0</v>
      </c>
      <c r="P199" s="147">
        <f>Forside!U203</f>
        <v>0</v>
      </c>
      <c r="Q199" s="147">
        <f>Forside!V203</f>
        <v>0</v>
      </c>
      <c r="R199" s="147">
        <f>Forside!W203</f>
        <v>0</v>
      </c>
      <c r="S199" s="148" t="e">
        <f>Forside!#REF!</f>
        <v>#REF!</v>
      </c>
      <c r="T199" s="148" t="e">
        <f>Forside!#REF!</f>
        <v>#REF!</v>
      </c>
      <c r="U199" s="148" t="e">
        <f>Forside!#REF!</f>
        <v>#REF!</v>
      </c>
      <c r="V199" s="142">
        <f>Forside!X203</f>
        <v>0</v>
      </c>
      <c r="W199" s="142" t="e">
        <f>Forside!#REF!</f>
        <v>#REF!</v>
      </c>
      <c r="X199" s="142" t="e">
        <f>Forside!#REF!</f>
        <v>#REF!</v>
      </c>
    </row>
    <row r="200" spans="1:24" x14ac:dyDescent="0.2">
      <c r="A200" s="63">
        <f>Forside!B204</f>
        <v>0</v>
      </c>
      <c r="B200" s="63">
        <f>Forside!E204</f>
        <v>0</v>
      </c>
      <c r="C200" s="63" t="e">
        <f>IF(Forside!#REF!&gt;0,Forside!#REF!,Forside!L204)</f>
        <v>#REF!</v>
      </c>
      <c r="D200" s="142">
        <f>Beregninger_afgrøder!P194</f>
        <v>0</v>
      </c>
      <c r="E200" s="142">
        <f>Beregninger_afgrøder!S194</f>
        <v>0</v>
      </c>
      <c r="F200" s="142">
        <f>Beregninger_afgrøder!V194</f>
        <v>0</v>
      </c>
      <c r="G200" s="61">
        <f>Beregninger_afgrøder!AE194</f>
        <v>0</v>
      </c>
      <c r="H200" s="61">
        <f>Beregninger_afgrøder!AH194</f>
        <v>0</v>
      </c>
      <c r="I200" s="61">
        <f>Beregninger_afgrøder!AK194</f>
        <v>0</v>
      </c>
      <c r="J200" s="61">
        <f>Beregninger_afgrøder!AL194</f>
        <v>0</v>
      </c>
      <c r="K200" s="61">
        <f>Beregninger_afgrøder!AM194</f>
        <v>0</v>
      </c>
      <c r="L200" s="61">
        <f>Beregninger_afgrøder!AN194</f>
        <v>0</v>
      </c>
      <c r="M200" s="61">
        <f>Beregninger_afgrøder!AQ194</f>
        <v>0</v>
      </c>
      <c r="N200" s="61">
        <f>Beregninger_afgrøder!AA194</f>
        <v>0</v>
      </c>
      <c r="O200" s="142">
        <f>Beregninger_afgrøder!AC194+IFERROR(Beregninger_efterafgrøder_udlæg!N195,0)</f>
        <v>0</v>
      </c>
      <c r="P200" s="147">
        <f>Forside!U204</f>
        <v>0</v>
      </c>
      <c r="Q200" s="147">
        <f>Forside!V204</f>
        <v>0</v>
      </c>
      <c r="R200" s="147">
        <f>Forside!W204</f>
        <v>0</v>
      </c>
      <c r="S200" s="148" t="e">
        <f>Forside!#REF!</f>
        <v>#REF!</v>
      </c>
      <c r="T200" s="148" t="e">
        <f>Forside!#REF!</f>
        <v>#REF!</v>
      </c>
      <c r="U200" s="148" t="e">
        <f>Forside!#REF!</f>
        <v>#REF!</v>
      </c>
      <c r="V200" s="142">
        <f>Forside!X204</f>
        <v>0</v>
      </c>
      <c r="W200" s="142" t="e">
        <f>Forside!#REF!</f>
        <v>#REF!</v>
      </c>
      <c r="X200" s="142" t="e">
        <f>Forside!#REF!</f>
        <v>#REF!</v>
      </c>
    </row>
    <row r="201" spans="1:24" x14ac:dyDescent="0.2">
      <c r="A201" s="63">
        <f>Forside!B205</f>
        <v>0</v>
      </c>
      <c r="B201" s="63">
        <f>Forside!E205</f>
        <v>0</v>
      </c>
      <c r="C201" s="63" t="e">
        <f>IF(Forside!#REF!&gt;0,Forside!#REF!,Forside!L205)</f>
        <v>#REF!</v>
      </c>
      <c r="D201" s="142">
        <f>Beregninger_afgrøder!P195</f>
        <v>0</v>
      </c>
      <c r="E201" s="142">
        <f>Beregninger_afgrøder!S195</f>
        <v>0</v>
      </c>
      <c r="F201" s="142">
        <f>Beregninger_afgrøder!V195</f>
        <v>0</v>
      </c>
      <c r="G201" s="61">
        <f>Beregninger_afgrøder!AE195</f>
        <v>0</v>
      </c>
      <c r="H201" s="61">
        <f>Beregninger_afgrøder!AH195</f>
        <v>0</v>
      </c>
      <c r="I201" s="61">
        <f>Beregninger_afgrøder!AK195</f>
        <v>0</v>
      </c>
      <c r="J201" s="61">
        <f>Beregninger_afgrøder!AL195</f>
        <v>0</v>
      </c>
      <c r="K201" s="61">
        <f>Beregninger_afgrøder!AM195</f>
        <v>0</v>
      </c>
      <c r="L201" s="61">
        <f>Beregninger_afgrøder!AN195</f>
        <v>0</v>
      </c>
      <c r="M201" s="61">
        <f>Beregninger_afgrøder!AQ195</f>
        <v>0</v>
      </c>
      <c r="N201" s="61">
        <f>Beregninger_afgrøder!AA195</f>
        <v>0</v>
      </c>
      <c r="O201" s="142">
        <f>Beregninger_afgrøder!AC195+IFERROR(Beregninger_efterafgrøder_udlæg!N196,0)</f>
        <v>0</v>
      </c>
      <c r="P201" s="147">
        <f>Forside!U205</f>
        <v>0</v>
      </c>
      <c r="Q201" s="147">
        <f>Forside!V205</f>
        <v>0</v>
      </c>
      <c r="R201" s="147">
        <f>Forside!W205</f>
        <v>0</v>
      </c>
      <c r="S201" s="148" t="e">
        <f>Forside!#REF!</f>
        <v>#REF!</v>
      </c>
      <c r="T201" s="148" t="e">
        <f>Forside!#REF!</f>
        <v>#REF!</v>
      </c>
      <c r="U201" s="148" t="e">
        <f>Forside!#REF!</f>
        <v>#REF!</v>
      </c>
      <c r="V201" s="142">
        <f>Forside!X205</f>
        <v>0</v>
      </c>
      <c r="W201" s="142" t="e">
        <f>Forside!#REF!</f>
        <v>#REF!</v>
      </c>
      <c r="X201" s="142" t="e">
        <f>Forside!#REF!</f>
        <v>#REF!</v>
      </c>
    </row>
    <row r="202" spans="1:24" x14ac:dyDescent="0.2">
      <c r="A202" s="63">
        <f>Forside!B206</f>
        <v>0</v>
      </c>
      <c r="B202" s="63">
        <f>Forside!E206</f>
        <v>0</v>
      </c>
      <c r="C202" s="63" t="e">
        <f>IF(Forside!#REF!&gt;0,Forside!#REF!,Forside!L206)</f>
        <v>#REF!</v>
      </c>
      <c r="D202" s="142">
        <f>Beregninger_afgrøder!P196</f>
        <v>0</v>
      </c>
      <c r="E202" s="142">
        <f>Beregninger_afgrøder!S196</f>
        <v>0</v>
      </c>
      <c r="F202" s="142">
        <f>Beregninger_afgrøder!V196</f>
        <v>0</v>
      </c>
      <c r="G202" s="61">
        <f>Beregninger_afgrøder!AE196</f>
        <v>0</v>
      </c>
      <c r="H202" s="61">
        <f>Beregninger_afgrøder!AH196</f>
        <v>0</v>
      </c>
      <c r="I202" s="61">
        <f>Beregninger_afgrøder!AK196</f>
        <v>0</v>
      </c>
      <c r="J202" s="61">
        <f>Beregninger_afgrøder!AL196</f>
        <v>0</v>
      </c>
      <c r="K202" s="61">
        <f>Beregninger_afgrøder!AM196</f>
        <v>0</v>
      </c>
      <c r="L202" s="61">
        <f>Beregninger_afgrøder!AN196</f>
        <v>0</v>
      </c>
      <c r="M202" s="61">
        <f>Beregninger_afgrøder!AQ196</f>
        <v>0</v>
      </c>
      <c r="N202" s="61">
        <f>Beregninger_afgrøder!AA196</f>
        <v>0</v>
      </c>
      <c r="O202" s="142">
        <f>Beregninger_afgrøder!AC196+IFERROR(Beregninger_efterafgrøder_udlæg!N197,0)</f>
        <v>0</v>
      </c>
      <c r="P202" s="147">
        <f>Forside!U206</f>
        <v>0</v>
      </c>
      <c r="Q202" s="147">
        <f>Forside!V206</f>
        <v>0</v>
      </c>
      <c r="R202" s="147">
        <f>Forside!W206</f>
        <v>0</v>
      </c>
      <c r="S202" s="148" t="e">
        <f>Forside!#REF!</f>
        <v>#REF!</v>
      </c>
      <c r="T202" s="148" t="e">
        <f>Forside!#REF!</f>
        <v>#REF!</v>
      </c>
      <c r="U202" s="148" t="e">
        <f>Forside!#REF!</f>
        <v>#REF!</v>
      </c>
      <c r="V202" s="142">
        <f>Forside!X206</f>
        <v>0</v>
      </c>
      <c r="W202" s="142" t="e">
        <f>Forside!#REF!</f>
        <v>#REF!</v>
      </c>
      <c r="X202" s="142" t="e">
        <f>Forside!#REF!</f>
        <v>#REF!</v>
      </c>
    </row>
    <row r="203" spans="1:24" x14ac:dyDescent="0.2">
      <c r="A203" s="63">
        <f>Forside!B207</f>
        <v>0</v>
      </c>
      <c r="B203" s="63">
        <f>Forside!E207</f>
        <v>0</v>
      </c>
      <c r="C203" s="63" t="e">
        <f>IF(Forside!#REF!&gt;0,Forside!#REF!,Forside!L207)</f>
        <v>#REF!</v>
      </c>
      <c r="D203" s="142">
        <f>Beregninger_afgrøder!P197</f>
        <v>0</v>
      </c>
      <c r="E203" s="142">
        <f>Beregninger_afgrøder!S197</f>
        <v>0</v>
      </c>
      <c r="F203" s="142">
        <f>Beregninger_afgrøder!V197</f>
        <v>0</v>
      </c>
      <c r="G203" s="61">
        <f>Beregninger_afgrøder!AE197</f>
        <v>0</v>
      </c>
      <c r="H203" s="61">
        <f>Beregninger_afgrøder!AH197</f>
        <v>0</v>
      </c>
      <c r="I203" s="61">
        <f>Beregninger_afgrøder!AK197</f>
        <v>0</v>
      </c>
      <c r="J203" s="61">
        <f>Beregninger_afgrøder!AL197</f>
        <v>0</v>
      </c>
      <c r="K203" s="61">
        <f>Beregninger_afgrøder!AM197</f>
        <v>0</v>
      </c>
      <c r="L203" s="61">
        <f>Beregninger_afgrøder!AN197</f>
        <v>0</v>
      </c>
      <c r="M203" s="61">
        <f>Beregninger_afgrøder!AQ197</f>
        <v>0</v>
      </c>
      <c r="N203" s="61">
        <f>Beregninger_afgrøder!AA197</f>
        <v>0</v>
      </c>
      <c r="O203" s="142">
        <f>Beregninger_afgrøder!AC197+IFERROR(Beregninger_efterafgrøder_udlæg!N198,0)</f>
        <v>0</v>
      </c>
      <c r="P203" s="147">
        <f>Forside!U207</f>
        <v>0</v>
      </c>
      <c r="Q203" s="147">
        <f>Forside!V207</f>
        <v>0</v>
      </c>
      <c r="R203" s="147">
        <f>Forside!W207</f>
        <v>0</v>
      </c>
      <c r="S203" s="148" t="e">
        <f>Forside!#REF!</f>
        <v>#REF!</v>
      </c>
      <c r="T203" s="148" t="e">
        <f>Forside!#REF!</f>
        <v>#REF!</v>
      </c>
      <c r="U203" s="148" t="e">
        <f>Forside!#REF!</f>
        <v>#REF!</v>
      </c>
      <c r="V203" s="142">
        <f>Forside!X207</f>
        <v>0</v>
      </c>
      <c r="W203" s="142" t="e">
        <f>Forside!#REF!</f>
        <v>#REF!</v>
      </c>
      <c r="X203" s="142" t="e">
        <f>Forside!#REF!</f>
        <v>#REF!</v>
      </c>
    </row>
    <row r="204" spans="1:24" x14ac:dyDescent="0.2">
      <c r="A204" s="63">
        <f>Forside!B208</f>
        <v>0</v>
      </c>
      <c r="B204" s="63">
        <f>Forside!E208</f>
        <v>0</v>
      </c>
      <c r="C204" s="63" t="e">
        <f>IF(Forside!#REF!&gt;0,Forside!#REF!,Forside!L208)</f>
        <v>#REF!</v>
      </c>
      <c r="D204" s="142">
        <f>Beregninger_afgrøder!P198</f>
        <v>0</v>
      </c>
      <c r="E204" s="142">
        <f>Beregninger_afgrøder!S198</f>
        <v>0</v>
      </c>
      <c r="F204" s="142">
        <f>Beregninger_afgrøder!V198</f>
        <v>0</v>
      </c>
      <c r="G204" s="61">
        <f>Beregninger_afgrøder!AE198</f>
        <v>0</v>
      </c>
      <c r="H204" s="61">
        <f>Beregninger_afgrøder!AH198</f>
        <v>0</v>
      </c>
      <c r="I204" s="61">
        <f>Beregninger_afgrøder!AK198</f>
        <v>0</v>
      </c>
      <c r="J204" s="61">
        <f>Beregninger_afgrøder!AL198</f>
        <v>0</v>
      </c>
      <c r="K204" s="61">
        <f>Beregninger_afgrøder!AM198</f>
        <v>0</v>
      </c>
      <c r="L204" s="61">
        <f>Beregninger_afgrøder!AN198</f>
        <v>0</v>
      </c>
      <c r="M204" s="61">
        <f>Beregninger_afgrøder!AQ198</f>
        <v>0</v>
      </c>
      <c r="N204" s="61">
        <f>Beregninger_afgrøder!AA198</f>
        <v>0</v>
      </c>
      <c r="O204" s="142">
        <f>Beregninger_afgrøder!AC198+IFERROR(Beregninger_efterafgrøder_udlæg!N199,0)</f>
        <v>0</v>
      </c>
      <c r="P204" s="147">
        <f>Forside!U208</f>
        <v>0</v>
      </c>
      <c r="Q204" s="147">
        <f>Forside!V208</f>
        <v>0</v>
      </c>
      <c r="R204" s="147">
        <f>Forside!W208</f>
        <v>0</v>
      </c>
      <c r="S204" s="148" t="e">
        <f>Forside!#REF!</f>
        <v>#REF!</v>
      </c>
      <c r="T204" s="148" t="e">
        <f>Forside!#REF!</f>
        <v>#REF!</v>
      </c>
      <c r="U204" s="148" t="e">
        <f>Forside!#REF!</f>
        <v>#REF!</v>
      </c>
      <c r="V204" s="142">
        <f>Forside!X208</f>
        <v>0</v>
      </c>
      <c r="W204" s="142" t="e">
        <f>Forside!#REF!</f>
        <v>#REF!</v>
      </c>
      <c r="X204" s="142" t="e">
        <f>Forside!#REF!</f>
        <v>#REF!</v>
      </c>
    </row>
    <row r="205" spans="1:24" x14ac:dyDescent="0.2">
      <c r="A205" s="63">
        <f>Forside!B209</f>
        <v>0</v>
      </c>
      <c r="B205" s="63">
        <f>Forside!E209</f>
        <v>0</v>
      </c>
      <c r="C205" s="63" t="e">
        <f>IF(Forside!#REF!&gt;0,Forside!#REF!,Forside!L209)</f>
        <v>#REF!</v>
      </c>
      <c r="D205" s="142">
        <f>Beregninger_afgrøder!P199</f>
        <v>0</v>
      </c>
      <c r="E205" s="142">
        <f>Beregninger_afgrøder!S199</f>
        <v>0</v>
      </c>
      <c r="F205" s="142">
        <f>Beregninger_afgrøder!V199</f>
        <v>0</v>
      </c>
      <c r="G205" s="61">
        <f>Beregninger_afgrøder!AE199</f>
        <v>0</v>
      </c>
      <c r="H205" s="61">
        <f>Beregninger_afgrøder!AH199</f>
        <v>0</v>
      </c>
      <c r="I205" s="61">
        <f>Beregninger_afgrøder!AK199</f>
        <v>0</v>
      </c>
      <c r="J205" s="61">
        <f>Beregninger_afgrøder!AL199</f>
        <v>0</v>
      </c>
      <c r="K205" s="61">
        <f>Beregninger_afgrøder!AM199</f>
        <v>0</v>
      </c>
      <c r="L205" s="61">
        <f>Beregninger_afgrøder!AN199</f>
        <v>0</v>
      </c>
      <c r="M205" s="61">
        <f>Beregninger_afgrøder!AQ199</f>
        <v>0</v>
      </c>
      <c r="N205" s="61">
        <f>Beregninger_afgrøder!AA199</f>
        <v>0</v>
      </c>
      <c r="O205" s="142">
        <f>Beregninger_afgrøder!AC199+IFERROR(Beregninger_efterafgrøder_udlæg!N200,0)</f>
        <v>0</v>
      </c>
      <c r="P205" s="147">
        <f>Forside!U209</f>
        <v>0</v>
      </c>
      <c r="Q205" s="147">
        <f>Forside!V209</f>
        <v>0</v>
      </c>
      <c r="R205" s="147">
        <f>Forside!W209</f>
        <v>0</v>
      </c>
      <c r="S205" s="148" t="e">
        <f>Forside!#REF!</f>
        <v>#REF!</v>
      </c>
      <c r="T205" s="148" t="e">
        <f>Forside!#REF!</f>
        <v>#REF!</v>
      </c>
      <c r="U205" s="148" t="e">
        <f>Forside!#REF!</f>
        <v>#REF!</v>
      </c>
      <c r="V205" s="142">
        <f>Forside!X209</f>
        <v>0</v>
      </c>
      <c r="W205" s="142" t="e">
        <f>Forside!#REF!</f>
        <v>#REF!</v>
      </c>
      <c r="X205" s="142" t="e">
        <f>Forside!#REF!</f>
        <v>#REF!</v>
      </c>
    </row>
    <row r="206" spans="1:24" x14ac:dyDescent="0.2">
      <c r="A206" s="63">
        <f>Forside!B210</f>
        <v>0</v>
      </c>
      <c r="B206" s="63">
        <f>Forside!E210</f>
        <v>0</v>
      </c>
      <c r="C206" s="63" t="e">
        <f>IF(Forside!#REF!&gt;0,Forside!#REF!,Forside!L210)</f>
        <v>#REF!</v>
      </c>
      <c r="D206" s="142">
        <f>Beregninger_afgrøder!P200</f>
        <v>0</v>
      </c>
      <c r="E206" s="142">
        <f>Beregninger_afgrøder!S200</f>
        <v>0</v>
      </c>
      <c r="F206" s="142">
        <f>Beregninger_afgrøder!V200</f>
        <v>0</v>
      </c>
      <c r="G206" s="61">
        <f>Beregninger_afgrøder!AE200</f>
        <v>0</v>
      </c>
      <c r="H206" s="61">
        <f>Beregninger_afgrøder!AH200</f>
        <v>0</v>
      </c>
      <c r="I206" s="61">
        <f>Beregninger_afgrøder!AK200</f>
        <v>0</v>
      </c>
      <c r="J206" s="61">
        <f>Beregninger_afgrøder!AL200</f>
        <v>0</v>
      </c>
      <c r="K206" s="61">
        <f>Beregninger_afgrøder!AM200</f>
        <v>0</v>
      </c>
      <c r="L206" s="61">
        <f>Beregninger_afgrøder!AN200</f>
        <v>0</v>
      </c>
      <c r="M206" s="61">
        <f>Beregninger_afgrøder!AQ200</f>
        <v>0</v>
      </c>
      <c r="N206" s="61">
        <f>Beregninger_afgrøder!AA200</f>
        <v>0</v>
      </c>
      <c r="O206" s="142">
        <f>Beregninger_afgrøder!AC200+IFERROR(Beregninger_efterafgrøder_udlæg!N201,0)</f>
        <v>0</v>
      </c>
      <c r="P206" s="147">
        <f>Forside!U210</f>
        <v>0</v>
      </c>
      <c r="Q206" s="147">
        <f>Forside!V210</f>
        <v>0</v>
      </c>
      <c r="R206" s="147">
        <f>Forside!W210</f>
        <v>0</v>
      </c>
      <c r="S206" s="148" t="e">
        <f>Forside!#REF!</f>
        <v>#REF!</v>
      </c>
      <c r="T206" s="148" t="e">
        <f>Forside!#REF!</f>
        <v>#REF!</v>
      </c>
      <c r="U206" s="148" t="e">
        <f>Forside!#REF!</f>
        <v>#REF!</v>
      </c>
      <c r="V206" s="142">
        <f>Forside!X210</f>
        <v>0</v>
      </c>
      <c r="W206" s="142" t="e">
        <f>Forside!#REF!</f>
        <v>#REF!</v>
      </c>
      <c r="X206" s="142" t="e">
        <f>Forside!#REF!</f>
        <v>#REF!</v>
      </c>
    </row>
    <row r="207" spans="1:24" x14ac:dyDescent="0.2">
      <c r="A207" s="63">
        <f>Forside!B211</f>
        <v>0</v>
      </c>
      <c r="B207" s="63">
        <f>Forside!E211</f>
        <v>0</v>
      </c>
      <c r="C207" s="63" t="e">
        <f>IF(Forside!#REF!&gt;0,Forside!#REF!,Forside!L211)</f>
        <v>#REF!</v>
      </c>
      <c r="D207" s="142">
        <f>Beregninger_afgrøder!P201</f>
        <v>0</v>
      </c>
      <c r="E207" s="142">
        <f>Beregninger_afgrøder!S201</f>
        <v>0</v>
      </c>
      <c r="F207" s="142">
        <f>Beregninger_afgrøder!V201</f>
        <v>0</v>
      </c>
      <c r="G207" s="61">
        <f>Beregninger_afgrøder!AE201</f>
        <v>0</v>
      </c>
      <c r="H207" s="61">
        <f>Beregninger_afgrøder!AH201</f>
        <v>0</v>
      </c>
      <c r="I207" s="61">
        <f>Beregninger_afgrøder!AK201</f>
        <v>0</v>
      </c>
      <c r="J207" s="61">
        <f>Beregninger_afgrøder!AL201</f>
        <v>0</v>
      </c>
      <c r="K207" s="61">
        <f>Beregninger_afgrøder!AM201</f>
        <v>0</v>
      </c>
      <c r="L207" s="61">
        <f>Beregninger_afgrøder!AN201</f>
        <v>0</v>
      </c>
      <c r="M207" s="61">
        <f>Beregninger_afgrøder!AQ201</f>
        <v>0</v>
      </c>
      <c r="N207" s="61">
        <f>Beregninger_afgrøder!AA201</f>
        <v>0</v>
      </c>
      <c r="O207" s="142">
        <f>Beregninger_afgrøder!AC201+IFERROR(Beregninger_efterafgrøder_udlæg!N202,0)</f>
        <v>0</v>
      </c>
      <c r="P207" s="147">
        <f>Forside!U211</f>
        <v>0</v>
      </c>
      <c r="Q207" s="147">
        <f>Forside!V211</f>
        <v>0</v>
      </c>
      <c r="R207" s="147">
        <f>Forside!W211</f>
        <v>0</v>
      </c>
      <c r="S207" s="148" t="e">
        <f>Forside!#REF!</f>
        <v>#REF!</v>
      </c>
      <c r="T207" s="148" t="e">
        <f>Forside!#REF!</f>
        <v>#REF!</v>
      </c>
      <c r="U207" s="148" t="e">
        <f>Forside!#REF!</f>
        <v>#REF!</v>
      </c>
      <c r="V207" s="142">
        <f>Forside!X211</f>
        <v>0</v>
      </c>
      <c r="W207" s="142" t="e">
        <f>Forside!#REF!</f>
        <v>#REF!</v>
      </c>
      <c r="X207" s="142" t="e">
        <f>Forside!#REF!</f>
        <v>#REF!</v>
      </c>
    </row>
    <row r="208" spans="1:24" x14ac:dyDescent="0.2">
      <c r="A208" s="63">
        <f>Forside!B212</f>
        <v>0</v>
      </c>
      <c r="B208" s="63">
        <f>Forside!E212</f>
        <v>0</v>
      </c>
      <c r="C208" s="63" t="e">
        <f>IF(Forside!#REF!&gt;0,Forside!#REF!,Forside!L212)</f>
        <v>#REF!</v>
      </c>
      <c r="D208" s="142">
        <f>Beregninger_afgrøder!P202</f>
        <v>0</v>
      </c>
      <c r="E208" s="142">
        <f>Beregninger_afgrøder!S202</f>
        <v>0</v>
      </c>
      <c r="F208" s="142">
        <f>Beregninger_afgrøder!V202</f>
        <v>0</v>
      </c>
      <c r="G208" s="61">
        <f>Beregninger_afgrøder!AE202</f>
        <v>0</v>
      </c>
      <c r="H208" s="61">
        <f>Beregninger_afgrøder!AH202</f>
        <v>0</v>
      </c>
      <c r="I208" s="61">
        <f>Beregninger_afgrøder!AK202</f>
        <v>0</v>
      </c>
      <c r="J208" s="61">
        <f>Beregninger_afgrøder!AL202</f>
        <v>0</v>
      </c>
      <c r="K208" s="61">
        <f>Beregninger_afgrøder!AM202</f>
        <v>0</v>
      </c>
      <c r="L208" s="61">
        <f>Beregninger_afgrøder!AN202</f>
        <v>0</v>
      </c>
      <c r="M208" s="61">
        <f>Beregninger_afgrøder!AQ202</f>
        <v>0</v>
      </c>
      <c r="N208" s="61">
        <f>Beregninger_afgrøder!AA202</f>
        <v>0</v>
      </c>
      <c r="O208" s="142">
        <f>Beregninger_afgrøder!AC202+IFERROR(Beregninger_efterafgrøder_udlæg!N203,0)</f>
        <v>0</v>
      </c>
      <c r="P208" s="147">
        <f>Forside!U212</f>
        <v>0</v>
      </c>
      <c r="Q208" s="147">
        <f>Forside!V212</f>
        <v>0</v>
      </c>
      <c r="R208" s="147">
        <f>Forside!W212</f>
        <v>0</v>
      </c>
      <c r="S208" s="148" t="e">
        <f>Forside!#REF!</f>
        <v>#REF!</v>
      </c>
      <c r="T208" s="148" t="e">
        <f>Forside!#REF!</f>
        <v>#REF!</v>
      </c>
      <c r="U208" s="148" t="e">
        <f>Forside!#REF!</f>
        <v>#REF!</v>
      </c>
      <c r="V208" s="142">
        <f>Forside!X212</f>
        <v>0</v>
      </c>
      <c r="W208" s="142" t="e">
        <f>Forside!#REF!</f>
        <v>#REF!</v>
      </c>
      <c r="X208" s="142" t="e">
        <f>Forside!#REF!</f>
        <v>#REF!</v>
      </c>
    </row>
    <row r="209" spans="1:24" x14ac:dyDescent="0.2">
      <c r="A209" s="63">
        <f>Forside!B213</f>
        <v>0</v>
      </c>
      <c r="B209" s="63">
        <f>Forside!E213</f>
        <v>0</v>
      </c>
      <c r="C209" s="63" t="e">
        <f>IF(Forside!#REF!&gt;0,Forside!#REF!,Forside!L213)</f>
        <v>#REF!</v>
      </c>
      <c r="D209" s="142">
        <f>Beregninger_afgrøder!P203</f>
        <v>0</v>
      </c>
      <c r="E209" s="142">
        <f>Beregninger_afgrøder!S203</f>
        <v>0</v>
      </c>
      <c r="F209" s="142">
        <f>Beregninger_afgrøder!V203</f>
        <v>0</v>
      </c>
      <c r="G209" s="61">
        <f>Beregninger_afgrøder!AE203</f>
        <v>0</v>
      </c>
      <c r="H209" s="61">
        <f>Beregninger_afgrøder!AH203</f>
        <v>0</v>
      </c>
      <c r="I209" s="61">
        <f>Beregninger_afgrøder!AK203</f>
        <v>0</v>
      </c>
      <c r="J209" s="61">
        <f>Beregninger_afgrøder!AL203</f>
        <v>0</v>
      </c>
      <c r="K209" s="61">
        <f>Beregninger_afgrøder!AM203</f>
        <v>0</v>
      </c>
      <c r="L209" s="61">
        <f>Beregninger_afgrøder!AN203</f>
        <v>0</v>
      </c>
      <c r="M209" s="61">
        <f>Beregninger_afgrøder!AQ203</f>
        <v>0</v>
      </c>
      <c r="N209" s="61">
        <f>Beregninger_afgrøder!AA203</f>
        <v>0</v>
      </c>
      <c r="O209" s="142">
        <f>Beregninger_afgrøder!AC203+IFERROR(Beregninger_efterafgrøder_udlæg!N204,0)</f>
        <v>0</v>
      </c>
      <c r="P209" s="147">
        <f>Forside!U213</f>
        <v>0</v>
      </c>
      <c r="Q209" s="147">
        <f>Forside!V213</f>
        <v>0</v>
      </c>
      <c r="R209" s="147">
        <f>Forside!W213</f>
        <v>0</v>
      </c>
      <c r="S209" s="148" t="e">
        <f>Forside!#REF!</f>
        <v>#REF!</v>
      </c>
      <c r="T209" s="148" t="e">
        <f>Forside!#REF!</f>
        <v>#REF!</v>
      </c>
      <c r="U209" s="148" t="e">
        <f>Forside!#REF!</f>
        <v>#REF!</v>
      </c>
      <c r="V209" s="142">
        <f>Forside!X213</f>
        <v>0</v>
      </c>
      <c r="W209" s="142" t="e">
        <f>Forside!#REF!</f>
        <v>#REF!</v>
      </c>
      <c r="X209" s="142" t="e">
        <f>Forside!#REF!</f>
        <v>#REF!</v>
      </c>
    </row>
    <row r="210" spans="1:24" x14ac:dyDescent="0.2">
      <c r="A210" s="63">
        <f>Forside!B214</f>
        <v>0</v>
      </c>
      <c r="B210" s="63">
        <f>Forside!E214</f>
        <v>0</v>
      </c>
      <c r="C210" s="63" t="e">
        <f>IF(Forside!#REF!&gt;0,Forside!#REF!,Forside!L214)</f>
        <v>#REF!</v>
      </c>
      <c r="D210" s="142">
        <f>Beregninger_afgrøder!P204</f>
        <v>0</v>
      </c>
      <c r="E210" s="142">
        <f>Beregninger_afgrøder!S204</f>
        <v>0</v>
      </c>
      <c r="F210" s="142">
        <f>Beregninger_afgrøder!V204</f>
        <v>0</v>
      </c>
      <c r="G210" s="61">
        <f>Beregninger_afgrøder!AE204</f>
        <v>0</v>
      </c>
      <c r="H210" s="61">
        <f>Beregninger_afgrøder!AH204</f>
        <v>0</v>
      </c>
      <c r="I210" s="61">
        <f>Beregninger_afgrøder!AK204</f>
        <v>0</v>
      </c>
      <c r="J210" s="61">
        <f>Beregninger_afgrøder!AL204</f>
        <v>0</v>
      </c>
      <c r="K210" s="61">
        <f>Beregninger_afgrøder!AM204</f>
        <v>0</v>
      </c>
      <c r="L210" s="61">
        <f>Beregninger_afgrøder!AN204</f>
        <v>0</v>
      </c>
      <c r="M210" s="61">
        <f>Beregninger_afgrøder!AQ204</f>
        <v>0</v>
      </c>
      <c r="N210" s="61">
        <f>Beregninger_afgrøder!AA204</f>
        <v>0</v>
      </c>
      <c r="O210" s="142">
        <f>Beregninger_afgrøder!AC204+IFERROR(Beregninger_efterafgrøder_udlæg!N205,0)</f>
        <v>0</v>
      </c>
      <c r="P210" s="147">
        <f>Forside!U214</f>
        <v>0</v>
      </c>
      <c r="Q210" s="147">
        <f>Forside!V214</f>
        <v>0</v>
      </c>
      <c r="R210" s="147">
        <f>Forside!W214</f>
        <v>0</v>
      </c>
      <c r="S210" s="148" t="e">
        <f>Forside!#REF!</f>
        <v>#REF!</v>
      </c>
      <c r="T210" s="148" t="e">
        <f>Forside!#REF!</f>
        <v>#REF!</v>
      </c>
      <c r="U210" s="148" t="e">
        <f>Forside!#REF!</f>
        <v>#REF!</v>
      </c>
      <c r="V210" s="142">
        <f>Forside!X214</f>
        <v>0</v>
      </c>
      <c r="W210" s="142" t="e">
        <f>Forside!#REF!</f>
        <v>#REF!</v>
      </c>
      <c r="X210" s="142" t="e">
        <f>Forside!#REF!</f>
        <v>#REF!</v>
      </c>
    </row>
    <row r="211" spans="1:24" x14ac:dyDescent="0.2">
      <c r="A211" s="63">
        <f>Forside!B215</f>
        <v>0</v>
      </c>
      <c r="B211" s="63">
        <f>Forside!E215</f>
        <v>0</v>
      </c>
      <c r="C211" s="63" t="e">
        <f>IF(Forside!#REF!&gt;0,Forside!#REF!,Forside!L215)</f>
        <v>#REF!</v>
      </c>
      <c r="D211" s="142">
        <f>Beregninger_afgrøder!P205</f>
        <v>0</v>
      </c>
      <c r="E211" s="142">
        <f>Beregninger_afgrøder!S205</f>
        <v>0</v>
      </c>
      <c r="F211" s="142">
        <f>Beregninger_afgrøder!V205</f>
        <v>0</v>
      </c>
      <c r="G211" s="61">
        <f>Beregninger_afgrøder!AE205</f>
        <v>0</v>
      </c>
      <c r="H211" s="61">
        <f>Beregninger_afgrøder!AH205</f>
        <v>0</v>
      </c>
      <c r="I211" s="61">
        <f>Beregninger_afgrøder!AK205</f>
        <v>0</v>
      </c>
      <c r="J211" s="61">
        <f>Beregninger_afgrøder!AL205</f>
        <v>0</v>
      </c>
      <c r="K211" s="61">
        <f>Beregninger_afgrøder!AM205</f>
        <v>0</v>
      </c>
      <c r="L211" s="61">
        <f>Beregninger_afgrøder!AN205</f>
        <v>0</v>
      </c>
      <c r="M211" s="61">
        <f>Beregninger_afgrøder!AQ205</f>
        <v>0</v>
      </c>
      <c r="N211" s="61">
        <f>Beregninger_afgrøder!AA205</f>
        <v>0</v>
      </c>
      <c r="O211" s="142">
        <f>Beregninger_afgrøder!AC205+IFERROR(Beregninger_efterafgrøder_udlæg!N206,0)</f>
        <v>0</v>
      </c>
      <c r="P211" s="147">
        <f>Forside!U215</f>
        <v>0</v>
      </c>
      <c r="Q211" s="147">
        <f>Forside!V215</f>
        <v>0</v>
      </c>
      <c r="R211" s="147">
        <f>Forside!W215</f>
        <v>0</v>
      </c>
      <c r="S211" s="148" t="e">
        <f>Forside!#REF!</f>
        <v>#REF!</v>
      </c>
      <c r="T211" s="148" t="e">
        <f>Forside!#REF!</f>
        <v>#REF!</v>
      </c>
      <c r="U211" s="148" t="e">
        <f>Forside!#REF!</f>
        <v>#REF!</v>
      </c>
      <c r="V211" s="142">
        <f>Forside!X215</f>
        <v>0</v>
      </c>
      <c r="W211" s="142" t="e">
        <f>Forside!#REF!</f>
        <v>#REF!</v>
      </c>
      <c r="X211" s="142" t="e">
        <f>Forside!#REF!</f>
        <v>#REF!</v>
      </c>
    </row>
    <row r="212" spans="1:24" x14ac:dyDescent="0.2">
      <c r="A212" s="63">
        <f>Forside!B216</f>
        <v>0</v>
      </c>
      <c r="B212" s="63">
        <f>Forside!E216</f>
        <v>0</v>
      </c>
      <c r="C212" s="63" t="e">
        <f>IF(Forside!#REF!&gt;0,Forside!#REF!,Forside!L216)</f>
        <v>#REF!</v>
      </c>
      <c r="D212" s="142">
        <f>Beregninger_afgrøder!P206</f>
        <v>0</v>
      </c>
      <c r="E212" s="142">
        <f>Beregninger_afgrøder!S206</f>
        <v>0</v>
      </c>
      <c r="F212" s="142">
        <f>Beregninger_afgrøder!V206</f>
        <v>0</v>
      </c>
      <c r="G212" s="61">
        <f>Beregninger_afgrøder!AE206</f>
        <v>0</v>
      </c>
      <c r="H212" s="61">
        <f>Beregninger_afgrøder!AH206</f>
        <v>0</v>
      </c>
      <c r="I212" s="61">
        <f>Beregninger_afgrøder!AK206</f>
        <v>0</v>
      </c>
      <c r="J212" s="61">
        <f>Beregninger_afgrøder!AL206</f>
        <v>0</v>
      </c>
      <c r="K212" s="61">
        <f>Beregninger_afgrøder!AM206</f>
        <v>0</v>
      </c>
      <c r="L212" s="61">
        <f>Beregninger_afgrøder!AN206</f>
        <v>0</v>
      </c>
      <c r="M212" s="61">
        <f>Beregninger_afgrøder!AQ206</f>
        <v>0</v>
      </c>
      <c r="N212" s="61">
        <f>Beregninger_afgrøder!AA206</f>
        <v>0</v>
      </c>
      <c r="O212" s="142">
        <f>Beregninger_afgrøder!AC206+IFERROR(Beregninger_efterafgrøder_udlæg!N207,0)</f>
        <v>0</v>
      </c>
      <c r="P212" s="147">
        <f>Forside!U216</f>
        <v>0</v>
      </c>
      <c r="Q212" s="147">
        <f>Forside!V216</f>
        <v>0</v>
      </c>
      <c r="R212" s="147">
        <f>Forside!W216</f>
        <v>0</v>
      </c>
      <c r="S212" s="148" t="e">
        <f>Forside!#REF!</f>
        <v>#REF!</v>
      </c>
      <c r="T212" s="148" t="e">
        <f>Forside!#REF!</f>
        <v>#REF!</v>
      </c>
      <c r="U212" s="148" t="e">
        <f>Forside!#REF!</f>
        <v>#REF!</v>
      </c>
      <c r="V212" s="142">
        <f>Forside!X216</f>
        <v>0</v>
      </c>
      <c r="W212" s="142" t="e">
        <f>Forside!#REF!</f>
        <v>#REF!</v>
      </c>
      <c r="X212" s="142" t="e">
        <f>Forside!#REF!</f>
        <v>#REF!</v>
      </c>
    </row>
    <row r="213" spans="1:24" x14ac:dyDescent="0.2">
      <c r="A213" s="63">
        <f>Forside!B217</f>
        <v>0</v>
      </c>
      <c r="B213" s="63">
        <f>Forside!E217</f>
        <v>0</v>
      </c>
      <c r="C213" s="63" t="e">
        <f>IF(Forside!#REF!&gt;0,Forside!#REF!,Forside!L217)</f>
        <v>#REF!</v>
      </c>
      <c r="D213" s="142">
        <f>Beregninger_afgrøder!P207</f>
        <v>0</v>
      </c>
      <c r="E213" s="142">
        <f>Beregninger_afgrøder!S207</f>
        <v>0</v>
      </c>
      <c r="F213" s="142">
        <f>Beregninger_afgrøder!V207</f>
        <v>0</v>
      </c>
      <c r="G213" s="61">
        <f>Beregninger_afgrøder!AE207</f>
        <v>0</v>
      </c>
      <c r="H213" s="61">
        <f>Beregninger_afgrøder!AH207</f>
        <v>0</v>
      </c>
      <c r="I213" s="61">
        <f>Beregninger_afgrøder!AK207</f>
        <v>0</v>
      </c>
      <c r="J213" s="61">
        <f>Beregninger_afgrøder!AL207</f>
        <v>0</v>
      </c>
      <c r="K213" s="61">
        <f>Beregninger_afgrøder!AM207</f>
        <v>0</v>
      </c>
      <c r="L213" s="61">
        <f>Beregninger_afgrøder!AN207</f>
        <v>0</v>
      </c>
      <c r="M213" s="61">
        <f>Beregninger_afgrøder!AQ207</f>
        <v>0</v>
      </c>
      <c r="N213" s="61">
        <f>Beregninger_afgrøder!AA207</f>
        <v>0</v>
      </c>
      <c r="O213" s="142">
        <f>Beregninger_afgrøder!AC207+IFERROR(Beregninger_efterafgrøder_udlæg!N208,0)</f>
        <v>0</v>
      </c>
      <c r="P213" s="147">
        <f>Forside!U217</f>
        <v>0</v>
      </c>
      <c r="Q213" s="147">
        <f>Forside!V217</f>
        <v>0</v>
      </c>
      <c r="R213" s="147">
        <f>Forside!W217</f>
        <v>0</v>
      </c>
      <c r="S213" s="148" t="e">
        <f>Forside!#REF!</f>
        <v>#REF!</v>
      </c>
      <c r="T213" s="148" t="e">
        <f>Forside!#REF!</f>
        <v>#REF!</v>
      </c>
      <c r="U213" s="148" t="e">
        <f>Forside!#REF!</f>
        <v>#REF!</v>
      </c>
      <c r="V213" s="142">
        <f>Forside!X217</f>
        <v>0</v>
      </c>
      <c r="W213" s="142" t="e">
        <f>Forside!#REF!</f>
        <v>#REF!</v>
      </c>
      <c r="X213" s="142" t="e">
        <f>Forside!#REF!</f>
        <v>#REF!</v>
      </c>
    </row>
    <row r="214" spans="1:24" x14ac:dyDescent="0.2">
      <c r="A214" s="63">
        <f>Forside!B218</f>
        <v>0</v>
      </c>
      <c r="B214" s="63">
        <f>Forside!E218</f>
        <v>0</v>
      </c>
      <c r="C214" s="63" t="e">
        <f>IF(Forside!#REF!&gt;0,Forside!#REF!,Forside!L218)</f>
        <v>#REF!</v>
      </c>
      <c r="D214" s="142">
        <f>Beregninger_afgrøder!P208</f>
        <v>0</v>
      </c>
      <c r="E214" s="142">
        <f>Beregninger_afgrøder!S208</f>
        <v>0</v>
      </c>
      <c r="F214" s="142">
        <f>Beregninger_afgrøder!V208</f>
        <v>0</v>
      </c>
      <c r="G214" s="61">
        <f>Beregninger_afgrøder!AE208</f>
        <v>0</v>
      </c>
      <c r="H214" s="61">
        <f>Beregninger_afgrøder!AH208</f>
        <v>0</v>
      </c>
      <c r="I214" s="61">
        <f>Beregninger_afgrøder!AK208</f>
        <v>0</v>
      </c>
      <c r="J214" s="61">
        <f>Beregninger_afgrøder!AL208</f>
        <v>0</v>
      </c>
      <c r="K214" s="61">
        <f>Beregninger_afgrøder!AM208</f>
        <v>0</v>
      </c>
      <c r="L214" s="61">
        <f>Beregninger_afgrøder!AN208</f>
        <v>0</v>
      </c>
      <c r="M214" s="61">
        <f>Beregninger_afgrøder!AQ208</f>
        <v>0</v>
      </c>
      <c r="N214" s="61">
        <f>Beregninger_afgrøder!AA208</f>
        <v>0</v>
      </c>
      <c r="O214" s="142">
        <f>Beregninger_afgrøder!AC208+IFERROR(Beregninger_efterafgrøder_udlæg!N209,0)</f>
        <v>0</v>
      </c>
      <c r="P214" s="147">
        <f>Forside!U218</f>
        <v>0</v>
      </c>
      <c r="Q214" s="147">
        <f>Forside!V218</f>
        <v>0</v>
      </c>
      <c r="R214" s="147">
        <f>Forside!W218</f>
        <v>0</v>
      </c>
      <c r="S214" s="148" t="e">
        <f>Forside!#REF!</f>
        <v>#REF!</v>
      </c>
      <c r="T214" s="148" t="e">
        <f>Forside!#REF!</f>
        <v>#REF!</v>
      </c>
      <c r="U214" s="148" t="e">
        <f>Forside!#REF!</f>
        <v>#REF!</v>
      </c>
      <c r="V214" s="142">
        <f>Forside!X218</f>
        <v>0</v>
      </c>
      <c r="W214" s="142" t="e">
        <f>Forside!#REF!</f>
        <v>#REF!</v>
      </c>
      <c r="X214" s="142" t="e">
        <f>Forside!#REF!</f>
        <v>#REF!</v>
      </c>
    </row>
    <row r="215" spans="1:24" x14ac:dyDescent="0.2">
      <c r="A215" s="63">
        <f>Forside!B219</f>
        <v>0</v>
      </c>
      <c r="B215" s="63">
        <f>Forside!E219</f>
        <v>0</v>
      </c>
      <c r="C215" s="63" t="e">
        <f>IF(Forside!#REF!&gt;0,Forside!#REF!,Forside!L219)</f>
        <v>#REF!</v>
      </c>
      <c r="D215" s="142">
        <f>Beregninger_afgrøder!P209</f>
        <v>0</v>
      </c>
      <c r="E215" s="142">
        <f>Beregninger_afgrøder!S209</f>
        <v>0</v>
      </c>
      <c r="F215" s="142">
        <f>Beregninger_afgrøder!V209</f>
        <v>0</v>
      </c>
      <c r="G215" s="61">
        <f>Beregninger_afgrøder!AE209</f>
        <v>0</v>
      </c>
      <c r="H215" s="61">
        <f>Beregninger_afgrøder!AH209</f>
        <v>0</v>
      </c>
      <c r="I215" s="61">
        <f>Beregninger_afgrøder!AK209</f>
        <v>0</v>
      </c>
      <c r="J215" s="61">
        <f>Beregninger_afgrøder!AL209</f>
        <v>0</v>
      </c>
      <c r="K215" s="61">
        <f>Beregninger_afgrøder!AM209</f>
        <v>0</v>
      </c>
      <c r="L215" s="61">
        <f>Beregninger_afgrøder!AN209</f>
        <v>0</v>
      </c>
      <c r="M215" s="61">
        <f>Beregninger_afgrøder!AQ209</f>
        <v>0</v>
      </c>
      <c r="N215" s="61">
        <f>Beregninger_afgrøder!AA209</f>
        <v>0</v>
      </c>
      <c r="O215" s="142">
        <f>Beregninger_afgrøder!AC209+IFERROR(Beregninger_efterafgrøder_udlæg!N210,0)</f>
        <v>0</v>
      </c>
      <c r="P215" s="147">
        <f>Forside!U219</f>
        <v>0</v>
      </c>
      <c r="Q215" s="147">
        <f>Forside!V219</f>
        <v>0</v>
      </c>
      <c r="R215" s="147">
        <f>Forside!W219</f>
        <v>0</v>
      </c>
      <c r="S215" s="148" t="e">
        <f>Forside!#REF!</f>
        <v>#REF!</v>
      </c>
      <c r="T215" s="148" t="e">
        <f>Forside!#REF!</f>
        <v>#REF!</v>
      </c>
      <c r="U215" s="148" t="e">
        <f>Forside!#REF!</f>
        <v>#REF!</v>
      </c>
      <c r="V215" s="142">
        <f>Forside!X219</f>
        <v>0</v>
      </c>
      <c r="W215" s="142" t="e">
        <f>Forside!#REF!</f>
        <v>#REF!</v>
      </c>
      <c r="X215" s="142" t="e">
        <f>Forside!#REF!</f>
        <v>#REF!</v>
      </c>
    </row>
    <row r="216" spans="1:24" x14ac:dyDescent="0.2">
      <c r="A216" s="63">
        <f>Forside!B220</f>
        <v>0</v>
      </c>
      <c r="B216" s="63">
        <f>Forside!E220</f>
        <v>0</v>
      </c>
      <c r="C216" s="63" t="e">
        <f>IF(Forside!#REF!&gt;0,Forside!#REF!,Forside!L220)</f>
        <v>#REF!</v>
      </c>
      <c r="D216" s="142">
        <f>Beregninger_afgrøder!P210</f>
        <v>0</v>
      </c>
      <c r="E216" s="142">
        <f>Beregninger_afgrøder!S210</f>
        <v>0</v>
      </c>
      <c r="F216" s="142">
        <f>Beregninger_afgrøder!V210</f>
        <v>0</v>
      </c>
      <c r="G216" s="61">
        <f>Beregninger_afgrøder!AE210</f>
        <v>0</v>
      </c>
      <c r="H216" s="61">
        <f>Beregninger_afgrøder!AH210</f>
        <v>0</v>
      </c>
      <c r="I216" s="61">
        <f>Beregninger_afgrøder!AK210</f>
        <v>0</v>
      </c>
      <c r="J216" s="61">
        <f>Beregninger_afgrøder!AL210</f>
        <v>0</v>
      </c>
      <c r="K216" s="61">
        <f>Beregninger_afgrøder!AM210</f>
        <v>0</v>
      </c>
      <c r="L216" s="61">
        <f>Beregninger_afgrøder!AN210</f>
        <v>0</v>
      </c>
      <c r="M216" s="61">
        <f>Beregninger_afgrøder!AQ210</f>
        <v>0</v>
      </c>
      <c r="N216" s="61">
        <f>Beregninger_afgrøder!AA210</f>
        <v>0</v>
      </c>
      <c r="O216" s="142">
        <f>Beregninger_afgrøder!AC210+IFERROR(Beregninger_efterafgrøder_udlæg!N211,0)</f>
        <v>0</v>
      </c>
      <c r="P216" s="147">
        <f>Forside!U220</f>
        <v>0</v>
      </c>
      <c r="Q216" s="147">
        <f>Forside!V220</f>
        <v>0</v>
      </c>
      <c r="R216" s="147">
        <f>Forside!W220</f>
        <v>0</v>
      </c>
      <c r="S216" s="148" t="e">
        <f>Forside!#REF!</f>
        <v>#REF!</v>
      </c>
      <c r="T216" s="148" t="e">
        <f>Forside!#REF!</f>
        <v>#REF!</v>
      </c>
      <c r="U216" s="148" t="e">
        <f>Forside!#REF!</f>
        <v>#REF!</v>
      </c>
      <c r="V216" s="142">
        <f>Forside!X220</f>
        <v>0</v>
      </c>
      <c r="W216" s="142" t="e">
        <f>Forside!#REF!</f>
        <v>#REF!</v>
      </c>
      <c r="X216" s="142" t="e">
        <f>Forside!#REF!</f>
        <v>#REF!</v>
      </c>
    </row>
    <row r="217" spans="1:24" x14ac:dyDescent="0.2">
      <c r="A217" s="63">
        <f>Forside!B221</f>
        <v>0</v>
      </c>
      <c r="B217" s="63">
        <f>Forside!E221</f>
        <v>0</v>
      </c>
      <c r="C217" s="63" t="e">
        <f>IF(Forside!#REF!&gt;0,Forside!#REF!,Forside!L221)</f>
        <v>#REF!</v>
      </c>
      <c r="D217" s="142">
        <f>Beregninger_afgrøder!P211</f>
        <v>0</v>
      </c>
      <c r="E217" s="142">
        <f>Beregninger_afgrøder!S211</f>
        <v>0</v>
      </c>
      <c r="F217" s="142">
        <f>Beregninger_afgrøder!V211</f>
        <v>0</v>
      </c>
      <c r="G217" s="61">
        <f>Beregninger_afgrøder!AE211</f>
        <v>0</v>
      </c>
      <c r="H217" s="61">
        <f>Beregninger_afgrøder!AH211</f>
        <v>0</v>
      </c>
      <c r="I217" s="61">
        <f>Beregninger_afgrøder!AK211</f>
        <v>0</v>
      </c>
      <c r="J217" s="61">
        <f>Beregninger_afgrøder!AL211</f>
        <v>0</v>
      </c>
      <c r="K217" s="61">
        <f>Beregninger_afgrøder!AM211</f>
        <v>0</v>
      </c>
      <c r="L217" s="61">
        <f>Beregninger_afgrøder!AN211</f>
        <v>0</v>
      </c>
      <c r="M217" s="61">
        <f>Beregninger_afgrøder!AQ211</f>
        <v>0</v>
      </c>
      <c r="N217" s="61">
        <f>Beregninger_afgrøder!AA211</f>
        <v>0</v>
      </c>
      <c r="O217" s="142">
        <f>Beregninger_afgrøder!AC211+IFERROR(Beregninger_efterafgrøder_udlæg!N212,0)</f>
        <v>0</v>
      </c>
      <c r="P217" s="147">
        <f>Forside!U221</f>
        <v>0</v>
      </c>
      <c r="Q217" s="147">
        <f>Forside!V221</f>
        <v>0</v>
      </c>
      <c r="R217" s="147">
        <f>Forside!W221</f>
        <v>0</v>
      </c>
      <c r="S217" s="148" t="e">
        <f>Forside!#REF!</f>
        <v>#REF!</v>
      </c>
      <c r="T217" s="148" t="e">
        <f>Forside!#REF!</f>
        <v>#REF!</v>
      </c>
      <c r="U217" s="148" t="e">
        <f>Forside!#REF!</f>
        <v>#REF!</v>
      </c>
      <c r="V217" s="142">
        <f>Forside!X221</f>
        <v>0</v>
      </c>
      <c r="W217" s="142" t="e">
        <f>Forside!#REF!</f>
        <v>#REF!</v>
      </c>
      <c r="X217" s="142" t="e">
        <f>Forside!#REF!</f>
        <v>#REF!</v>
      </c>
    </row>
    <row r="218" spans="1:24" x14ac:dyDescent="0.2">
      <c r="A218" s="63">
        <f>Forside!B222</f>
        <v>0</v>
      </c>
      <c r="B218" s="63">
        <f>Forside!E222</f>
        <v>0</v>
      </c>
      <c r="C218" s="63" t="e">
        <f>IF(Forside!#REF!&gt;0,Forside!#REF!,Forside!L222)</f>
        <v>#REF!</v>
      </c>
      <c r="D218" s="142">
        <f>Beregninger_afgrøder!P212</f>
        <v>0</v>
      </c>
      <c r="E218" s="142">
        <f>Beregninger_afgrøder!S212</f>
        <v>0</v>
      </c>
      <c r="F218" s="142">
        <f>Beregninger_afgrøder!V212</f>
        <v>0</v>
      </c>
      <c r="G218" s="61">
        <f>Beregninger_afgrøder!AE212</f>
        <v>0</v>
      </c>
      <c r="H218" s="61">
        <f>Beregninger_afgrøder!AH212</f>
        <v>0</v>
      </c>
      <c r="I218" s="61">
        <f>Beregninger_afgrøder!AK212</f>
        <v>0</v>
      </c>
      <c r="J218" s="61">
        <f>Beregninger_afgrøder!AL212</f>
        <v>0</v>
      </c>
      <c r="K218" s="61">
        <f>Beregninger_afgrøder!AM212</f>
        <v>0</v>
      </c>
      <c r="L218" s="61">
        <f>Beregninger_afgrøder!AN212</f>
        <v>0</v>
      </c>
      <c r="M218" s="61">
        <f>Beregninger_afgrøder!AQ212</f>
        <v>0</v>
      </c>
      <c r="N218" s="61">
        <f>Beregninger_afgrøder!AA212</f>
        <v>0</v>
      </c>
      <c r="O218" s="142">
        <f>Beregninger_afgrøder!AC212+IFERROR(Beregninger_efterafgrøder_udlæg!N213,0)</f>
        <v>0</v>
      </c>
      <c r="P218" s="147">
        <f>Forside!U222</f>
        <v>0</v>
      </c>
      <c r="Q218" s="147">
        <f>Forside!V222</f>
        <v>0</v>
      </c>
      <c r="R218" s="147">
        <f>Forside!W222</f>
        <v>0</v>
      </c>
      <c r="S218" s="148" t="e">
        <f>Forside!#REF!</f>
        <v>#REF!</v>
      </c>
      <c r="T218" s="148" t="e">
        <f>Forside!#REF!</f>
        <v>#REF!</v>
      </c>
      <c r="U218" s="148" t="e">
        <f>Forside!#REF!</f>
        <v>#REF!</v>
      </c>
      <c r="V218" s="142">
        <f>Forside!X222</f>
        <v>0</v>
      </c>
      <c r="W218" s="142" t="e">
        <f>Forside!#REF!</f>
        <v>#REF!</v>
      </c>
      <c r="X218" s="142" t="e">
        <f>Forside!#REF!</f>
        <v>#REF!</v>
      </c>
    </row>
    <row r="219" spans="1:24" x14ac:dyDescent="0.2">
      <c r="A219" s="63">
        <f>Forside!B223</f>
        <v>0</v>
      </c>
      <c r="B219" s="63">
        <f>Forside!E223</f>
        <v>0</v>
      </c>
      <c r="C219" s="63" t="e">
        <f>IF(Forside!#REF!&gt;0,Forside!#REF!,Forside!L223)</f>
        <v>#REF!</v>
      </c>
      <c r="D219" s="142">
        <f>Beregninger_afgrøder!P213</f>
        <v>0</v>
      </c>
      <c r="E219" s="142">
        <f>Beregninger_afgrøder!S213</f>
        <v>0</v>
      </c>
      <c r="F219" s="142">
        <f>Beregninger_afgrøder!V213</f>
        <v>0</v>
      </c>
      <c r="G219" s="61">
        <f>Beregninger_afgrøder!AE213</f>
        <v>0</v>
      </c>
      <c r="H219" s="61">
        <f>Beregninger_afgrøder!AH213</f>
        <v>0</v>
      </c>
      <c r="I219" s="61">
        <f>Beregninger_afgrøder!AK213</f>
        <v>0</v>
      </c>
      <c r="J219" s="61">
        <f>Beregninger_afgrøder!AL213</f>
        <v>0</v>
      </c>
      <c r="K219" s="61">
        <f>Beregninger_afgrøder!AM213</f>
        <v>0</v>
      </c>
      <c r="L219" s="61">
        <f>Beregninger_afgrøder!AN213</f>
        <v>0</v>
      </c>
      <c r="M219" s="61">
        <f>Beregninger_afgrøder!AQ213</f>
        <v>0</v>
      </c>
      <c r="N219" s="61">
        <f>Beregninger_afgrøder!AA213</f>
        <v>0</v>
      </c>
      <c r="O219" s="142">
        <f>Beregninger_afgrøder!AC213+IFERROR(Beregninger_efterafgrøder_udlæg!N214,0)</f>
        <v>0</v>
      </c>
      <c r="P219" s="147">
        <f>Forside!U223</f>
        <v>0</v>
      </c>
      <c r="Q219" s="147">
        <f>Forside!V223</f>
        <v>0</v>
      </c>
      <c r="R219" s="147">
        <f>Forside!W223</f>
        <v>0</v>
      </c>
      <c r="S219" s="148" t="e">
        <f>Forside!#REF!</f>
        <v>#REF!</v>
      </c>
      <c r="T219" s="148" t="e">
        <f>Forside!#REF!</f>
        <v>#REF!</v>
      </c>
      <c r="U219" s="148" t="e">
        <f>Forside!#REF!</f>
        <v>#REF!</v>
      </c>
      <c r="V219" s="142">
        <f>Forside!X223</f>
        <v>0</v>
      </c>
      <c r="W219" s="142" t="e">
        <f>Forside!#REF!</f>
        <v>#REF!</v>
      </c>
      <c r="X219" s="142" t="e">
        <f>Forside!#REF!</f>
        <v>#REF!</v>
      </c>
    </row>
    <row r="220" spans="1:24" x14ac:dyDescent="0.2">
      <c r="A220" s="63">
        <f>Forside!B224</f>
        <v>0</v>
      </c>
      <c r="B220" s="63">
        <f>Forside!E224</f>
        <v>0</v>
      </c>
      <c r="C220" s="63" t="e">
        <f>IF(Forside!#REF!&gt;0,Forside!#REF!,Forside!L224)</f>
        <v>#REF!</v>
      </c>
      <c r="D220" s="142">
        <f>Beregninger_afgrøder!P214</f>
        <v>0</v>
      </c>
      <c r="E220" s="142">
        <f>Beregninger_afgrøder!S214</f>
        <v>0</v>
      </c>
      <c r="F220" s="142">
        <f>Beregninger_afgrøder!V214</f>
        <v>0</v>
      </c>
      <c r="G220" s="61">
        <f>Beregninger_afgrøder!AE214</f>
        <v>0</v>
      </c>
      <c r="H220" s="61">
        <f>Beregninger_afgrøder!AH214</f>
        <v>0</v>
      </c>
      <c r="I220" s="61">
        <f>Beregninger_afgrøder!AK214</f>
        <v>0</v>
      </c>
      <c r="J220" s="61">
        <f>Beregninger_afgrøder!AL214</f>
        <v>0</v>
      </c>
      <c r="K220" s="61">
        <f>Beregninger_afgrøder!AM214</f>
        <v>0</v>
      </c>
      <c r="L220" s="61">
        <f>Beregninger_afgrøder!AN214</f>
        <v>0</v>
      </c>
      <c r="M220" s="61">
        <f>Beregninger_afgrøder!AQ214</f>
        <v>0</v>
      </c>
      <c r="N220" s="61">
        <f>Beregninger_afgrøder!AA214</f>
        <v>0</v>
      </c>
      <c r="O220" s="142">
        <f>Beregninger_afgrøder!AC214+IFERROR(Beregninger_efterafgrøder_udlæg!N215,0)</f>
        <v>0</v>
      </c>
      <c r="P220" s="147">
        <f>Forside!U224</f>
        <v>0</v>
      </c>
      <c r="Q220" s="147">
        <f>Forside!V224</f>
        <v>0</v>
      </c>
      <c r="R220" s="147">
        <f>Forside!W224</f>
        <v>0</v>
      </c>
      <c r="S220" s="148" t="e">
        <f>Forside!#REF!</f>
        <v>#REF!</v>
      </c>
      <c r="T220" s="148" t="e">
        <f>Forside!#REF!</f>
        <v>#REF!</v>
      </c>
      <c r="U220" s="148" t="e">
        <f>Forside!#REF!</f>
        <v>#REF!</v>
      </c>
      <c r="V220" s="142">
        <f>Forside!X224</f>
        <v>0</v>
      </c>
      <c r="W220" s="142" t="e">
        <f>Forside!#REF!</f>
        <v>#REF!</v>
      </c>
      <c r="X220" s="142" t="e">
        <f>Forside!#REF!</f>
        <v>#REF!</v>
      </c>
    </row>
    <row r="221" spans="1:24" x14ac:dyDescent="0.2">
      <c r="A221" s="63">
        <f>Forside!B225</f>
        <v>0</v>
      </c>
      <c r="B221" s="63">
        <f>Forside!E225</f>
        <v>0</v>
      </c>
      <c r="C221" s="63" t="e">
        <f>IF(Forside!#REF!&gt;0,Forside!#REF!,Forside!L225)</f>
        <v>#REF!</v>
      </c>
      <c r="D221" s="142">
        <f>Beregninger_afgrøder!P215</f>
        <v>0</v>
      </c>
      <c r="E221" s="142">
        <f>Beregninger_afgrøder!S215</f>
        <v>0</v>
      </c>
      <c r="F221" s="142">
        <f>Beregninger_afgrøder!V215</f>
        <v>0</v>
      </c>
      <c r="G221" s="61">
        <f>Beregninger_afgrøder!AE215</f>
        <v>0</v>
      </c>
      <c r="H221" s="61">
        <f>Beregninger_afgrøder!AH215</f>
        <v>0</v>
      </c>
      <c r="I221" s="61">
        <f>Beregninger_afgrøder!AK215</f>
        <v>0</v>
      </c>
      <c r="J221" s="61">
        <f>Beregninger_afgrøder!AL215</f>
        <v>0</v>
      </c>
      <c r="K221" s="61">
        <f>Beregninger_afgrøder!AM215</f>
        <v>0</v>
      </c>
      <c r="L221" s="61">
        <f>Beregninger_afgrøder!AN215</f>
        <v>0</v>
      </c>
      <c r="M221" s="61">
        <f>Beregninger_afgrøder!AQ215</f>
        <v>0</v>
      </c>
      <c r="N221" s="61">
        <f>Beregninger_afgrøder!AA215</f>
        <v>0</v>
      </c>
      <c r="O221" s="142">
        <f>Beregninger_afgrøder!AC215+IFERROR(Beregninger_efterafgrøder_udlæg!N216,0)</f>
        <v>0</v>
      </c>
      <c r="P221" s="147">
        <f>Forside!U225</f>
        <v>0</v>
      </c>
      <c r="Q221" s="147">
        <f>Forside!V225</f>
        <v>0</v>
      </c>
      <c r="R221" s="147">
        <f>Forside!W225</f>
        <v>0</v>
      </c>
      <c r="S221" s="148" t="e">
        <f>Forside!#REF!</f>
        <v>#REF!</v>
      </c>
      <c r="T221" s="148" t="e">
        <f>Forside!#REF!</f>
        <v>#REF!</v>
      </c>
      <c r="U221" s="148" t="e">
        <f>Forside!#REF!</f>
        <v>#REF!</v>
      </c>
      <c r="V221" s="142">
        <f>Forside!X225</f>
        <v>0</v>
      </c>
      <c r="W221" s="142" t="e">
        <f>Forside!#REF!</f>
        <v>#REF!</v>
      </c>
      <c r="X221" s="142" t="e">
        <f>Forside!#REF!</f>
        <v>#REF!</v>
      </c>
    </row>
    <row r="222" spans="1:24" x14ac:dyDescent="0.2">
      <c r="A222" s="63">
        <f>Forside!B226</f>
        <v>0</v>
      </c>
      <c r="B222" s="63">
        <f>Forside!E226</f>
        <v>0</v>
      </c>
      <c r="C222" s="63" t="e">
        <f>IF(Forside!#REF!&gt;0,Forside!#REF!,Forside!L226)</f>
        <v>#REF!</v>
      </c>
      <c r="D222" s="142">
        <f>Beregninger_afgrøder!P216</f>
        <v>0</v>
      </c>
      <c r="E222" s="142">
        <f>Beregninger_afgrøder!S216</f>
        <v>0</v>
      </c>
      <c r="F222" s="142">
        <f>Beregninger_afgrøder!V216</f>
        <v>0</v>
      </c>
      <c r="G222" s="61">
        <f>Beregninger_afgrøder!AE216</f>
        <v>0</v>
      </c>
      <c r="H222" s="61">
        <f>Beregninger_afgrøder!AH216</f>
        <v>0</v>
      </c>
      <c r="I222" s="61">
        <f>Beregninger_afgrøder!AK216</f>
        <v>0</v>
      </c>
      <c r="J222" s="61">
        <f>Beregninger_afgrøder!AL216</f>
        <v>0</v>
      </c>
      <c r="K222" s="61">
        <f>Beregninger_afgrøder!AM216</f>
        <v>0</v>
      </c>
      <c r="L222" s="61">
        <f>Beregninger_afgrøder!AN216</f>
        <v>0</v>
      </c>
      <c r="M222" s="61">
        <f>Beregninger_afgrøder!AQ216</f>
        <v>0</v>
      </c>
      <c r="N222" s="61">
        <f>Beregninger_afgrøder!AA216</f>
        <v>0</v>
      </c>
      <c r="O222" s="142">
        <f>Beregninger_afgrøder!AC216+IFERROR(Beregninger_efterafgrøder_udlæg!N217,0)</f>
        <v>0</v>
      </c>
      <c r="P222" s="147">
        <f>Forside!U226</f>
        <v>0</v>
      </c>
      <c r="Q222" s="147">
        <f>Forside!V226</f>
        <v>0</v>
      </c>
      <c r="R222" s="147">
        <f>Forside!W226</f>
        <v>0</v>
      </c>
      <c r="S222" s="148" t="e">
        <f>Forside!#REF!</f>
        <v>#REF!</v>
      </c>
      <c r="T222" s="148" t="e">
        <f>Forside!#REF!</f>
        <v>#REF!</v>
      </c>
      <c r="U222" s="148" t="e">
        <f>Forside!#REF!</f>
        <v>#REF!</v>
      </c>
      <c r="V222" s="142">
        <f>Forside!X226</f>
        <v>0</v>
      </c>
      <c r="W222" s="142" t="e">
        <f>Forside!#REF!</f>
        <v>#REF!</v>
      </c>
      <c r="X222" s="142" t="e">
        <f>Forside!#REF!</f>
        <v>#REF!</v>
      </c>
    </row>
    <row r="223" spans="1:24" x14ac:dyDescent="0.2">
      <c r="A223" s="63">
        <f>Forside!B227</f>
        <v>0</v>
      </c>
      <c r="B223" s="63">
        <f>Forside!E227</f>
        <v>0</v>
      </c>
      <c r="C223" s="63" t="e">
        <f>IF(Forside!#REF!&gt;0,Forside!#REF!,Forside!L227)</f>
        <v>#REF!</v>
      </c>
      <c r="D223" s="142">
        <f>Beregninger_afgrøder!P217</f>
        <v>0</v>
      </c>
      <c r="E223" s="142">
        <f>Beregninger_afgrøder!S217</f>
        <v>0</v>
      </c>
      <c r="F223" s="142">
        <f>Beregninger_afgrøder!V217</f>
        <v>0</v>
      </c>
      <c r="G223" s="61">
        <f>Beregninger_afgrøder!AE217</f>
        <v>0</v>
      </c>
      <c r="H223" s="61">
        <f>Beregninger_afgrøder!AH217</f>
        <v>0</v>
      </c>
      <c r="I223" s="61">
        <f>Beregninger_afgrøder!AK217</f>
        <v>0</v>
      </c>
      <c r="J223" s="61">
        <f>Beregninger_afgrøder!AL217</f>
        <v>0</v>
      </c>
      <c r="K223" s="61">
        <f>Beregninger_afgrøder!AM217</f>
        <v>0</v>
      </c>
      <c r="L223" s="61">
        <f>Beregninger_afgrøder!AN217</f>
        <v>0</v>
      </c>
      <c r="M223" s="61">
        <f>Beregninger_afgrøder!AQ217</f>
        <v>0</v>
      </c>
      <c r="N223" s="61">
        <f>Beregninger_afgrøder!AA217</f>
        <v>0</v>
      </c>
      <c r="O223" s="142">
        <f>Beregninger_afgrøder!AC217+IFERROR(Beregninger_efterafgrøder_udlæg!N218,0)</f>
        <v>0</v>
      </c>
      <c r="P223" s="147">
        <f>Forside!U227</f>
        <v>0</v>
      </c>
      <c r="Q223" s="147">
        <f>Forside!V227</f>
        <v>0</v>
      </c>
      <c r="R223" s="147">
        <f>Forside!W227</f>
        <v>0</v>
      </c>
      <c r="S223" s="148" t="e">
        <f>Forside!#REF!</f>
        <v>#REF!</v>
      </c>
      <c r="T223" s="148" t="e">
        <f>Forside!#REF!</f>
        <v>#REF!</v>
      </c>
      <c r="U223" s="148" t="e">
        <f>Forside!#REF!</f>
        <v>#REF!</v>
      </c>
      <c r="V223" s="142">
        <f>Forside!X227</f>
        <v>0</v>
      </c>
      <c r="W223" s="142" t="e">
        <f>Forside!#REF!</f>
        <v>#REF!</v>
      </c>
      <c r="X223" s="142" t="e">
        <f>Forside!#REF!</f>
        <v>#REF!</v>
      </c>
    </row>
    <row r="224" spans="1:24" x14ac:dyDescent="0.2">
      <c r="A224" s="63">
        <f>Forside!B228</f>
        <v>0</v>
      </c>
      <c r="B224" s="63">
        <f>Forside!E228</f>
        <v>0</v>
      </c>
      <c r="C224" s="63" t="e">
        <f>IF(Forside!#REF!&gt;0,Forside!#REF!,Forside!L228)</f>
        <v>#REF!</v>
      </c>
      <c r="D224" s="142">
        <f>Beregninger_afgrøder!P218</f>
        <v>0</v>
      </c>
      <c r="E224" s="142">
        <f>Beregninger_afgrøder!S218</f>
        <v>0</v>
      </c>
      <c r="F224" s="142">
        <f>Beregninger_afgrøder!V218</f>
        <v>0</v>
      </c>
      <c r="G224" s="61">
        <f>Beregninger_afgrøder!AE218</f>
        <v>0</v>
      </c>
      <c r="H224" s="61">
        <f>Beregninger_afgrøder!AH218</f>
        <v>0</v>
      </c>
      <c r="I224" s="61">
        <f>Beregninger_afgrøder!AK218</f>
        <v>0</v>
      </c>
      <c r="J224" s="61">
        <f>Beregninger_afgrøder!AL218</f>
        <v>0</v>
      </c>
      <c r="K224" s="61">
        <f>Beregninger_afgrøder!AM218</f>
        <v>0</v>
      </c>
      <c r="L224" s="61">
        <f>Beregninger_afgrøder!AN218</f>
        <v>0</v>
      </c>
      <c r="M224" s="61">
        <f>Beregninger_afgrøder!AQ218</f>
        <v>0</v>
      </c>
      <c r="N224" s="61">
        <f>Beregninger_afgrøder!AA218</f>
        <v>0</v>
      </c>
      <c r="O224" s="142">
        <f>Beregninger_afgrøder!AC218+IFERROR(Beregninger_efterafgrøder_udlæg!N219,0)</f>
        <v>0</v>
      </c>
      <c r="P224" s="147">
        <f>Forside!U228</f>
        <v>0</v>
      </c>
      <c r="Q224" s="147">
        <f>Forside!V228</f>
        <v>0</v>
      </c>
      <c r="R224" s="147">
        <f>Forside!W228</f>
        <v>0</v>
      </c>
      <c r="S224" s="148" t="e">
        <f>Forside!#REF!</f>
        <v>#REF!</v>
      </c>
      <c r="T224" s="148" t="e">
        <f>Forside!#REF!</f>
        <v>#REF!</v>
      </c>
      <c r="U224" s="148" t="e">
        <f>Forside!#REF!</f>
        <v>#REF!</v>
      </c>
      <c r="V224" s="142">
        <f>Forside!X228</f>
        <v>0</v>
      </c>
      <c r="W224" s="142" t="e">
        <f>Forside!#REF!</f>
        <v>#REF!</v>
      </c>
      <c r="X224" s="142" t="e">
        <f>Forside!#REF!</f>
        <v>#REF!</v>
      </c>
    </row>
    <row r="225" spans="1:24" x14ac:dyDescent="0.2">
      <c r="A225" s="63">
        <f>Forside!B229</f>
        <v>0</v>
      </c>
      <c r="B225" s="63">
        <f>Forside!E229</f>
        <v>0</v>
      </c>
      <c r="C225" s="63" t="e">
        <f>IF(Forside!#REF!&gt;0,Forside!#REF!,Forside!L229)</f>
        <v>#REF!</v>
      </c>
      <c r="D225" s="142">
        <f>Beregninger_afgrøder!P219</f>
        <v>0</v>
      </c>
      <c r="E225" s="142">
        <f>Beregninger_afgrøder!S219</f>
        <v>0</v>
      </c>
      <c r="F225" s="142">
        <f>Beregninger_afgrøder!V219</f>
        <v>0</v>
      </c>
      <c r="G225" s="61">
        <f>Beregninger_afgrøder!AE219</f>
        <v>0</v>
      </c>
      <c r="H225" s="61">
        <f>Beregninger_afgrøder!AH219</f>
        <v>0</v>
      </c>
      <c r="I225" s="61">
        <f>Beregninger_afgrøder!AK219</f>
        <v>0</v>
      </c>
      <c r="J225" s="61">
        <f>Beregninger_afgrøder!AL219</f>
        <v>0</v>
      </c>
      <c r="K225" s="61">
        <f>Beregninger_afgrøder!AM219</f>
        <v>0</v>
      </c>
      <c r="L225" s="61">
        <f>Beregninger_afgrøder!AN219</f>
        <v>0</v>
      </c>
      <c r="M225" s="61">
        <f>Beregninger_afgrøder!AQ219</f>
        <v>0</v>
      </c>
      <c r="N225" s="61">
        <f>Beregninger_afgrøder!AA219</f>
        <v>0</v>
      </c>
      <c r="O225" s="142">
        <f>Beregninger_afgrøder!AC219+IFERROR(Beregninger_efterafgrøder_udlæg!N220,0)</f>
        <v>0</v>
      </c>
      <c r="P225" s="147">
        <f>Forside!U229</f>
        <v>0</v>
      </c>
      <c r="Q225" s="147">
        <f>Forside!V229</f>
        <v>0</v>
      </c>
      <c r="R225" s="147">
        <f>Forside!W229</f>
        <v>0</v>
      </c>
      <c r="S225" s="148" t="e">
        <f>Forside!#REF!</f>
        <v>#REF!</v>
      </c>
      <c r="T225" s="148" t="e">
        <f>Forside!#REF!</f>
        <v>#REF!</v>
      </c>
      <c r="U225" s="148" t="e">
        <f>Forside!#REF!</f>
        <v>#REF!</v>
      </c>
      <c r="V225" s="142">
        <f>Forside!X229</f>
        <v>0</v>
      </c>
      <c r="W225" s="142" t="e">
        <f>Forside!#REF!</f>
        <v>#REF!</v>
      </c>
      <c r="X225" s="142" t="e">
        <f>Forside!#REF!</f>
        <v>#REF!</v>
      </c>
    </row>
    <row r="226" spans="1:24" x14ac:dyDescent="0.2">
      <c r="A226" s="63">
        <f>Forside!B230</f>
        <v>0</v>
      </c>
      <c r="B226" s="63">
        <f>Forside!E230</f>
        <v>0</v>
      </c>
      <c r="C226" s="63" t="e">
        <f>IF(Forside!#REF!&gt;0,Forside!#REF!,Forside!L230)</f>
        <v>#REF!</v>
      </c>
      <c r="D226" s="142">
        <f>Beregninger_afgrøder!P220</f>
        <v>0</v>
      </c>
      <c r="E226" s="142">
        <f>Beregninger_afgrøder!S220</f>
        <v>0</v>
      </c>
      <c r="F226" s="142">
        <f>Beregninger_afgrøder!V220</f>
        <v>0</v>
      </c>
      <c r="G226" s="61">
        <f>Beregninger_afgrøder!AE220</f>
        <v>0</v>
      </c>
      <c r="H226" s="61">
        <f>Beregninger_afgrøder!AH220</f>
        <v>0</v>
      </c>
      <c r="I226" s="61">
        <f>Beregninger_afgrøder!AK220</f>
        <v>0</v>
      </c>
      <c r="J226" s="61">
        <f>Beregninger_afgrøder!AL220</f>
        <v>0</v>
      </c>
      <c r="K226" s="61">
        <f>Beregninger_afgrøder!AM220</f>
        <v>0</v>
      </c>
      <c r="L226" s="61">
        <f>Beregninger_afgrøder!AN220</f>
        <v>0</v>
      </c>
      <c r="M226" s="61">
        <f>Beregninger_afgrøder!AQ220</f>
        <v>0</v>
      </c>
      <c r="N226" s="61">
        <f>Beregninger_afgrøder!AA220</f>
        <v>0</v>
      </c>
      <c r="O226" s="142">
        <f>Beregninger_afgrøder!AC220+IFERROR(Beregninger_efterafgrøder_udlæg!N221,0)</f>
        <v>0</v>
      </c>
      <c r="P226" s="147">
        <f>Forside!U230</f>
        <v>0</v>
      </c>
      <c r="Q226" s="147">
        <f>Forside!V230</f>
        <v>0</v>
      </c>
      <c r="R226" s="147">
        <f>Forside!W230</f>
        <v>0</v>
      </c>
      <c r="S226" s="148" t="e">
        <f>Forside!#REF!</f>
        <v>#REF!</v>
      </c>
      <c r="T226" s="148" t="e">
        <f>Forside!#REF!</f>
        <v>#REF!</v>
      </c>
      <c r="U226" s="148" t="e">
        <f>Forside!#REF!</f>
        <v>#REF!</v>
      </c>
      <c r="V226" s="142">
        <f>Forside!X230</f>
        <v>0</v>
      </c>
      <c r="W226" s="142" t="e">
        <f>Forside!#REF!</f>
        <v>#REF!</v>
      </c>
      <c r="X226" s="142" t="e">
        <f>Forside!#REF!</f>
        <v>#REF!</v>
      </c>
    </row>
    <row r="227" spans="1:24" x14ac:dyDescent="0.2">
      <c r="A227" s="63">
        <f>Forside!B231</f>
        <v>0</v>
      </c>
      <c r="B227" s="63">
        <f>Forside!E231</f>
        <v>0</v>
      </c>
      <c r="C227" s="63" t="e">
        <f>IF(Forside!#REF!&gt;0,Forside!#REF!,Forside!L231)</f>
        <v>#REF!</v>
      </c>
      <c r="D227" s="142">
        <f>Beregninger_afgrøder!P221</f>
        <v>0</v>
      </c>
      <c r="E227" s="142">
        <f>Beregninger_afgrøder!S221</f>
        <v>0</v>
      </c>
      <c r="F227" s="142">
        <f>Beregninger_afgrøder!V221</f>
        <v>0</v>
      </c>
      <c r="G227" s="61">
        <f>Beregninger_afgrøder!AE221</f>
        <v>0</v>
      </c>
      <c r="H227" s="61">
        <f>Beregninger_afgrøder!AH221</f>
        <v>0</v>
      </c>
      <c r="I227" s="61">
        <f>Beregninger_afgrøder!AK221</f>
        <v>0</v>
      </c>
      <c r="J227" s="61">
        <f>Beregninger_afgrøder!AL221</f>
        <v>0</v>
      </c>
      <c r="K227" s="61">
        <f>Beregninger_afgrøder!AM221</f>
        <v>0</v>
      </c>
      <c r="L227" s="61">
        <f>Beregninger_afgrøder!AN221</f>
        <v>0</v>
      </c>
      <c r="M227" s="61">
        <f>Beregninger_afgrøder!AQ221</f>
        <v>0</v>
      </c>
      <c r="N227" s="61">
        <f>Beregninger_afgrøder!AA221</f>
        <v>0</v>
      </c>
      <c r="O227" s="142">
        <f>Beregninger_afgrøder!AC221+IFERROR(Beregninger_efterafgrøder_udlæg!N222,0)</f>
        <v>0</v>
      </c>
      <c r="P227" s="147">
        <f>Forside!U231</f>
        <v>0</v>
      </c>
      <c r="Q227" s="147">
        <f>Forside!V231</f>
        <v>0</v>
      </c>
      <c r="R227" s="147">
        <f>Forside!W231</f>
        <v>0</v>
      </c>
      <c r="S227" s="148" t="e">
        <f>Forside!#REF!</f>
        <v>#REF!</v>
      </c>
      <c r="T227" s="148" t="e">
        <f>Forside!#REF!</f>
        <v>#REF!</v>
      </c>
      <c r="U227" s="148" t="e">
        <f>Forside!#REF!</f>
        <v>#REF!</v>
      </c>
      <c r="V227" s="142">
        <f>Forside!X231</f>
        <v>0</v>
      </c>
      <c r="W227" s="142" t="e">
        <f>Forside!#REF!</f>
        <v>#REF!</v>
      </c>
      <c r="X227" s="142" t="e">
        <f>Forside!#REF!</f>
        <v>#REF!</v>
      </c>
    </row>
    <row r="228" spans="1:24" x14ac:dyDescent="0.2">
      <c r="A228" s="63">
        <f>Forside!B232</f>
        <v>0</v>
      </c>
      <c r="B228" s="63">
        <f>Forside!E232</f>
        <v>0</v>
      </c>
      <c r="C228" s="63" t="e">
        <f>IF(Forside!#REF!&gt;0,Forside!#REF!,Forside!L232)</f>
        <v>#REF!</v>
      </c>
      <c r="D228" s="142">
        <f>Beregninger_afgrøder!P222</f>
        <v>0</v>
      </c>
      <c r="E228" s="142">
        <f>Beregninger_afgrøder!S222</f>
        <v>0</v>
      </c>
      <c r="F228" s="142">
        <f>Beregninger_afgrøder!V222</f>
        <v>0</v>
      </c>
      <c r="G228" s="61">
        <f>Beregninger_afgrøder!AE222</f>
        <v>0</v>
      </c>
      <c r="H228" s="61">
        <f>Beregninger_afgrøder!AH222</f>
        <v>0</v>
      </c>
      <c r="I228" s="61">
        <f>Beregninger_afgrøder!AK222</f>
        <v>0</v>
      </c>
      <c r="J228" s="61">
        <f>Beregninger_afgrøder!AL222</f>
        <v>0</v>
      </c>
      <c r="K228" s="61">
        <f>Beregninger_afgrøder!AM222</f>
        <v>0</v>
      </c>
      <c r="L228" s="61">
        <f>Beregninger_afgrøder!AN222</f>
        <v>0</v>
      </c>
      <c r="M228" s="61">
        <f>Beregninger_afgrøder!AQ222</f>
        <v>0</v>
      </c>
      <c r="N228" s="61">
        <f>Beregninger_afgrøder!AA222</f>
        <v>0</v>
      </c>
      <c r="O228" s="142">
        <f>Beregninger_afgrøder!AC222+IFERROR(Beregninger_efterafgrøder_udlæg!N223,0)</f>
        <v>0</v>
      </c>
      <c r="P228" s="147">
        <f>Forside!U232</f>
        <v>0</v>
      </c>
      <c r="Q228" s="147">
        <f>Forside!V232</f>
        <v>0</v>
      </c>
      <c r="R228" s="147">
        <f>Forside!W232</f>
        <v>0</v>
      </c>
      <c r="S228" s="148" t="e">
        <f>Forside!#REF!</f>
        <v>#REF!</v>
      </c>
      <c r="T228" s="148" t="e">
        <f>Forside!#REF!</f>
        <v>#REF!</v>
      </c>
      <c r="U228" s="148" t="e">
        <f>Forside!#REF!</f>
        <v>#REF!</v>
      </c>
      <c r="V228" s="142">
        <f>Forside!X232</f>
        <v>0</v>
      </c>
      <c r="W228" s="142" t="e">
        <f>Forside!#REF!</f>
        <v>#REF!</v>
      </c>
      <c r="X228" s="142" t="e">
        <f>Forside!#REF!</f>
        <v>#REF!</v>
      </c>
    </row>
    <row r="229" spans="1:24" x14ac:dyDescent="0.2">
      <c r="A229" s="63">
        <f>Forside!B233</f>
        <v>0</v>
      </c>
      <c r="B229" s="63">
        <f>Forside!E233</f>
        <v>0</v>
      </c>
      <c r="C229" s="63" t="e">
        <f>IF(Forside!#REF!&gt;0,Forside!#REF!,Forside!L233)</f>
        <v>#REF!</v>
      </c>
      <c r="D229" s="142">
        <f>Beregninger_afgrøder!P223</f>
        <v>0</v>
      </c>
      <c r="E229" s="142">
        <f>Beregninger_afgrøder!S223</f>
        <v>0</v>
      </c>
      <c r="F229" s="142">
        <f>Beregninger_afgrøder!V223</f>
        <v>0</v>
      </c>
      <c r="G229" s="61">
        <f>Beregninger_afgrøder!AE223</f>
        <v>0</v>
      </c>
      <c r="H229" s="61">
        <f>Beregninger_afgrøder!AH223</f>
        <v>0</v>
      </c>
      <c r="I229" s="61">
        <f>Beregninger_afgrøder!AK223</f>
        <v>0</v>
      </c>
      <c r="J229" s="61">
        <f>Beregninger_afgrøder!AL223</f>
        <v>0</v>
      </c>
      <c r="K229" s="61">
        <f>Beregninger_afgrøder!AM223</f>
        <v>0</v>
      </c>
      <c r="L229" s="61">
        <f>Beregninger_afgrøder!AN223</f>
        <v>0</v>
      </c>
      <c r="M229" s="61">
        <f>Beregninger_afgrøder!AQ223</f>
        <v>0</v>
      </c>
      <c r="N229" s="61">
        <f>Beregninger_afgrøder!AA223</f>
        <v>0</v>
      </c>
      <c r="O229" s="142">
        <f>Beregninger_afgrøder!AC223+IFERROR(Beregninger_efterafgrøder_udlæg!N224,0)</f>
        <v>0</v>
      </c>
      <c r="P229" s="147">
        <f>Forside!U233</f>
        <v>0</v>
      </c>
      <c r="Q229" s="147">
        <f>Forside!V233</f>
        <v>0</v>
      </c>
      <c r="R229" s="147">
        <f>Forside!W233</f>
        <v>0</v>
      </c>
      <c r="S229" s="148" t="e">
        <f>Forside!#REF!</f>
        <v>#REF!</v>
      </c>
      <c r="T229" s="148" t="e">
        <f>Forside!#REF!</f>
        <v>#REF!</v>
      </c>
      <c r="U229" s="148" t="e">
        <f>Forside!#REF!</f>
        <v>#REF!</v>
      </c>
      <c r="V229" s="142">
        <f>Forside!X233</f>
        <v>0</v>
      </c>
      <c r="W229" s="142" t="e">
        <f>Forside!#REF!</f>
        <v>#REF!</v>
      </c>
      <c r="X229" s="142" t="e">
        <f>Forside!#REF!</f>
        <v>#REF!</v>
      </c>
    </row>
    <row r="230" spans="1:24" x14ac:dyDescent="0.2">
      <c r="A230" s="63">
        <f>Forside!B234</f>
        <v>0</v>
      </c>
      <c r="B230" s="63">
        <f>Forside!E234</f>
        <v>0</v>
      </c>
      <c r="C230" s="63" t="e">
        <f>IF(Forside!#REF!&gt;0,Forside!#REF!,Forside!L234)</f>
        <v>#REF!</v>
      </c>
      <c r="D230" s="142">
        <f>Beregninger_afgrøder!P224</f>
        <v>0</v>
      </c>
      <c r="E230" s="142">
        <f>Beregninger_afgrøder!S224</f>
        <v>0</v>
      </c>
      <c r="F230" s="142">
        <f>Beregninger_afgrøder!V224</f>
        <v>0</v>
      </c>
      <c r="G230" s="61">
        <f>Beregninger_afgrøder!AE224</f>
        <v>0</v>
      </c>
      <c r="H230" s="61">
        <f>Beregninger_afgrøder!AH224</f>
        <v>0</v>
      </c>
      <c r="I230" s="61">
        <f>Beregninger_afgrøder!AK224</f>
        <v>0</v>
      </c>
      <c r="J230" s="61">
        <f>Beregninger_afgrøder!AL224</f>
        <v>0</v>
      </c>
      <c r="K230" s="61">
        <f>Beregninger_afgrøder!AM224</f>
        <v>0</v>
      </c>
      <c r="L230" s="61">
        <f>Beregninger_afgrøder!AN224</f>
        <v>0</v>
      </c>
      <c r="M230" s="61">
        <f>Beregninger_afgrøder!AQ224</f>
        <v>0</v>
      </c>
      <c r="N230" s="61">
        <f>Beregninger_afgrøder!AA224</f>
        <v>0</v>
      </c>
      <c r="O230" s="142">
        <f>Beregninger_afgrøder!AC224+IFERROR(Beregninger_efterafgrøder_udlæg!N225,0)</f>
        <v>0</v>
      </c>
      <c r="P230" s="147">
        <f>Forside!U234</f>
        <v>0</v>
      </c>
      <c r="Q230" s="147">
        <f>Forside!V234</f>
        <v>0</v>
      </c>
      <c r="R230" s="147">
        <f>Forside!W234</f>
        <v>0</v>
      </c>
      <c r="S230" s="148" t="e">
        <f>Forside!#REF!</f>
        <v>#REF!</v>
      </c>
      <c r="T230" s="148" t="e">
        <f>Forside!#REF!</f>
        <v>#REF!</v>
      </c>
      <c r="U230" s="148" t="e">
        <f>Forside!#REF!</f>
        <v>#REF!</v>
      </c>
      <c r="V230" s="142">
        <f>Forside!X234</f>
        <v>0</v>
      </c>
      <c r="W230" s="142" t="e">
        <f>Forside!#REF!</f>
        <v>#REF!</v>
      </c>
      <c r="X230" s="142" t="e">
        <f>Forside!#REF!</f>
        <v>#REF!</v>
      </c>
    </row>
    <row r="231" spans="1:24" x14ac:dyDescent="0.2">
      <c r="A231" s="63">
        <f>Forside!B235</f>
        <v>0</v>
      </c>
      <c r="B231" s="63">
        <f>Forside!E235</f>
        <v>0</v>
      </c>
      <c r="C231" s="63" t="e">
        <f>IF(Forside!#REF!&gt;0,Forside!#REF!,Forside!L235)</f>
        <v>#REF!</v>
      </c>
      <c r="D231" s="142">
        <f>Beregninger_afgrøder!P225</f>
        <v>0</v>
      </c>
      <c r="E231" s="142">
        <f>Beregninger_afgrøder!S225</f>
        <v>0</v>
      </c>
      <c r="F231" s="142">
        <f>Beregninger_afgrøder!V225</f>
        <v>0</v>
      </c>
      <c r="G231" s="61">
        <f>Beregninger_afgrøder!AE225</f>
        <v>0</v>
      </c>
      <c r="H231" s="61">
        <f>Beregninger_afgrøder!AH225</f>
        <v>0</v>
      </c>
      <c r="I231" s="61">
        <f>Beregninger_afgrøder!AK225</f>
        <v>0</v>
      </c>
      <c r="J231" s="61">
        <f>Beregninger_afgrøder!AL225</f>
        <v>0</v>
      </c>
      <c r="K231" s="61">
        <f>Beregninger_afgrøder!AM225</f>
        <v>0</v>
      </c>
      <c r="L231" s="61">
        <f>Beregninger_afgrøder!AN225</f>
        <v>0</v>
      </c>
      <c r="M231" s="61">
        <f>Beregninger_afgrøder!AQ225</f>
        <v>0</v>
      </c>
      <c r="N231" s="61">
        <f>Beregninger_afgrøder!AA225</f>
        <v>0</v>
      </c>
      <c r="O231" s="142">
        <f>Beregninger_afgrøder!AC225+IFERROR(Beregninger_efterafgrøder_udlæg!N226,0)</f>
        <v>0</v>
      </c>
      <c r="P231" s="147">
        <f>Forside!U235</f>
        <v>0</v>
      </c>
      <c r="Q231" s="147">
        <f>Forside!V235</f>
        <v>0</v>
      </c>
      <c r="R231" s="147">
        <f>Forside!W235</f>
        <v>0</v>
      </c>
      <c r="S231" s="148" t="e">
        <f>Forside!#REF!</f>
        <v>#REF!</v>
      </c>
      <c r="T231" s="148" t="e">
        <f>Forside!#REF!</f>
        <v>#REF!</v>
      </c>
      <c r="U231" s="148" t="e">
        <f>Forside!#REF!</f>
        <v>#REF!</v>
      </c>
      <c r="V231" s="142">
        <f>Forside!X235</f>
        <v>0</v>
      </c>
      <c r="W231" s="142" t="e">
        <f>Forside!#REF!</f>
        <v>#REF!</v>
      </c>
      <c r="X231" s="142" t="e">
        <f>Forside!#REF!</f>
        <v>#REF!</v>
      </c>
    </row>
    <row r="232" spans="1:24" x14ac:dyDescent="0.2">
      <c r="A232" s="63">
        <f>Forside!B236</f>
        <v>0</v>
      </c>
      <c r="B232" s="63">
        <f>Forside!E236</f>
        <v>0</v>
      </c>
      <c r="C232" s="63" t="e">
        <f>IF(Forside!#REF!&gt;0,Forside!#REF!,Forside!L236)</f>
        <v>#REF!</v>
      </c>
      <c r="D232" s="142">
        <f>Beregninger_afgrøder!P226</f>
        <v>0</v>
      </c>
      <c r="E232" s="142">
        <f>Beregninger_afgrøder!S226</f>
        <v>0</v>
      </c>
      <c r="F232" s="142">
        <f>Beregninger_afgrøder!V226</f>
        <v>0</v>
      </c>
      <c r="G232" s="61">
        <f>Beregninger_afgrøder!AE226</f>
        <v>0</v>
      </c>
      <c r="H232" s="61">
        <f>Beregninger_afgrøder!AH226</f>
        <v>0</v>
      </c>
      <c r="I232" s="61">
        <f>Beregninger_afgrøder!AK226</f>
        <v>0</v>
      </c>
      <c r="J232" s="61">
        <f>Beregninger_afgrøder!AL226</f>
        <v>0</v>
      </c>
      <c r="K232" s="61">
        <f>Beregninger_afgrøder!AM226</f>
        <v>0</v>
      </c>
      <c r="L232" s="61">
        <f>Beregninger_afgrøder!AN226</f>
        <v>0</v>
      </c>
      <c r="M232" s="61">
        <f>Beregninger_afgrøder!AQ226</f>
        <v>0</v>
      </c>
      <c r="N232" s="61">
        <f>Beregninger_afgrøder!AA226</f>
        <v>0</v>
      </c>
      <c r="O232" s="142">
        <f>Beregninger_afgrøder!AC226+IFERROR(Beregninger_efterafgrøder_udlæg!N227,0)</f>
        <v>0</v>
      </c>
      <c r="P232" s="147">
        <f>Forside!U236</f>
        <v>0</v>
      </c>
      <c r="Q232" s="147">
        <f>Forside!V236</f>
        <v>0</v>
      </c>
      <c r="R232" s="147">
        <f>Forside!W236</f>
        <v>0</v>
      </c>
      <c r="S232" s="148" t="e">
        <f>Forside!#REF!</f>
        <v>#REF!</v>
      </c>
      <c r="T232" s="148" t="e">
        <f>Forside!#REF!</f>
        <v>#REF!</v>
      </c>
      <c r="U232" s="148" t="e">
        <f>Forside!#REF!</f>
        <v>#REF!</v>
      </c>
      <c r="V232" s="142">
        <f>Forside!X236</f>
        <v>0</v>
      </c>
      <c r="W232" s="142" t="e">
        <f>Forside!#REF!</f>
        <v>#REF!</v>
      </c>
      <c r="X232" s="142" t="e">
        <f>Forside!#REF!</f>
        <v>#REF!</v>
      </c>
    </row>
    <row r="233" spans="1:24" x14ac:dyDescent="0.2">
      <c r="A233" s="63">
        <f>Forside!B237</f>
        <v>0</v>
      </c>
      <c r="B233" s="63">
        <f>Forside!E237</f>
        <v>0</v>
      </c>
      <c r="C233" s="63" t="e">
        <f>IF(Forside!#REF!&gt;0,Forside!#REF!,Forside!L237)</f>
        <v>#REF!</v>
      </c>
      <c r="D233" s="142">
        <f>Beregninger_afgrøder!P227</f>
        <v>0</v>
      </c>
      <c r="E233" s="142">
        <f>Beregninger_afgrøder!S227</f>
        <v>0</v>
      </c>
      <c r="F233" s="142">
        <f>Beregninger_afgrøder!V227</f>
        <v>0</v>
      </c>
      <c r="G233" s="61">
        <f>Beregninger_afgrøder!AE227</f>
        <v>0</v>
      </c>
      <c r="H233" s="61">
        <f>Beregninger_afgrøder!AH227</f>
        <v>0</v>
      </c>
      <c r="I233" s="61">
        <f>Beregninger_afgrøder!AK227</f>
        <v>0</v>
      </c>
      <c r="J233" s="61">
        <f>Beregninger_afgrøder!AL227</f>
        <v>0</v>
      </c>
      <c r="K233" s="61">
        <f>Beregninger_afgrøder!AM227</f>
        <v>0</v>
      </c>
      <c r="L233" s="61">
        <f>Beregninger_afgrøder!AN227</f>
        <v>0</v>
      </c>
      <c r="M233" s="61">
        <f>Beregninger_afgrøder!AQ227</f>
        <v>0</v>
      </c>
      <c r="N233" s="61">
        <f>Beregninger_afgrøder!AA227</f>
        <v>0</v>
      </c>
      <c r="O233" s="142">
        <f>Beregninger_afgrøder!AC227+IFERROR(Beregninger_efterafgrøder_udlæg!N228,0)</f>
        <v>0</v>
      </c>
      <c r="P233" s="147">
        <f>Forside!U237</f>
        <v>0</v>
      </c>
      <c r="Q233" s="147">
        <f>Forside!V237</f>
        <v>0</v>
      </c>
      <c r="R233" s="147">
        <f>Forside!W237</f>
        <v>0</v>
      </c>
      <c r="S233" s="148" t="e">
        <f>Forside!#REF!</f>
        <v>#REF!</v>
      </c>
      <c r="T233" s="148" t="e">
        <f>Forside!#REF!</f>
        <v>#REF!</v>
      </c>
      <c r="U233" s="148" t="e">
        <f>Forside!#REF!</f>
        <v>#REF!</v>
      </c>
      <c r="V233" s="142">
        <f>Forside!X237</f>
        <v>0</v>
      </c>
      <c r="W233" s="142" t="e">
        <f>Forside!#REF!</f>
        <v>#REF!</v>
      </c>
      <c r="X233" s="142" t="e">
        <f>Forside!#REF!</f>
        <v>#REF!</v>
      </c>
    </row>
    <row r="234" spans="1:24" x14ac:dyDescent="0.2">
      <c r="A234" s="63">
        <f>Forside!B238</f>
        <v>0</v>
      </c>
      <c r="B234" s="63">
        <f>Forside!E238</f>
        <v>0</v>
      </c>
      <c r="C234" s="63" t="e">
        <f>IF(Forside!#REF!&gt;0,Forside!#REF!,Forside!L238)</f>
        <v>#REF!</v>
      </c>
      <c r="D234" s="142">
        <f>Beregninger_afgrøder!P228</f>
        <v>0</v>
      </c>
      <c r="E234" s="142">
        <f>Beregninger_afgrøder!S228</f>
        <v>0</v>
      </c>
      <c r="F234" s="142">
        <f>Beregninger_afgrøder!V228</f>
        <v>0</v>
      </c>
      <c r="G234" s="61">
        <f>Beregninger_afgrøder!AE228</f>
        <v>0</v>
      </c>
      <c r="H234" s="61">
        <f>Beregninger_afgrøder!AH228</f>
        <v>0</v>
      </c>
      <c r="I234" s="61">
        <f>Beregninger_afgrøder!AK228</f>
        <v>0</v>
      </c>
      <c r="J234" s="61">
        <f>Beregninger_afgrøder!AL228</f>
        <v>0</v>
      </c>
      <c r="K234" s="61">
        <f>Beregninger_afgrøder!AM228</f>
        <v>0</v>
      </c>
      <c r="L234" s="61">
        <f>Beregninger_afgrøder!AN228</f>
        <v>0</v>
      </c>
      <c r="M234" s="61">
        <f>Beregninger_afgrøder!AQ228</f>
        <v>0</v>
      </c>
      <c r="N234" s="61">
        <f>Beregninger_afgrøder!AA228</f>
        <v>0</v>
      </c>
      <c r="O234" s="142">
        <f>Beregninger_afgrøder!AC228+IFERROR(Beregninger_efterafgrøder_udlæg!N229,0)</f>
        <v>0</v>
      </c>
      <c r="P234" s="147">
        <f>Forside!U238</f>
        <v>0</v>
      </c>
      <c r="Q234" s="147">
        <f>Forside!V238</f>
        <v>0</v>
      </c>
      <c r="R234" s="147">
        <f>Forside!W238</f>
        <v>0</v>
      </c>
      <c r="S234" s="148" t="e">
        <f>Forside!#REF!</f>
        <v>#REF!</v>
      </c>
      <c r="T234" s="148" t="e">
        <f>Forside!#REF!</f>
        <v>#REF!</v>
      </c>
      <c r="U234" s="148" t="e">
        <f>Forside!#REF!</f>
        <v>#REF!</v>
      </c>
      <c r="V234" s="142">
        <f>Forside!X238</f>
        <v>0</v>
      </c>
      <c r="W234" s="142" t="e">
        <f>Forside!#REF!</f>
        <v>#REF!</v>
      </c>
      <c r="X234" s="142" t="e">
        <f>Forside!#REF!</f>
        <v>#REF!</v>
      </c>
    </row>
    <row r="235" spans="1:24" x14ac:dyDescent="0.2">
      <c r="A235" s="63">
        <f>Forside!B239</f>
        <v>0</v>
      </c>
      <c r="B235" s="63">
        <f>Forside!E239</f>
        <v>0</v>
      </c>
      <c r="C235" s="63" t="e">
        <f>IF(Forside!#REF!&gt;0,Forside!#REF!,Forside!L239)</f>
        <v>#REF!</v>
      </c>
      <c r="D235" s="142">
        <f>Beregninger_afgrøder!P229</f>
        <v>0</v>
      </c>
      <c r="E235" s="142">
        <f>Beregninger_afgrøder!S229</f>
        <v>0</v>
      </c>
      <c r="F235" s="142">
        <f>Beregninger_afgrøder!V229</f>
        <v>0</v>
      </c>
      <c r="G235" s="61">
        <f>Beregninger_afgrøder!AE229</f>
        <v>0</v>
      </c>
      <c r="H235" s="61">
        <f>Beregninger_afgrøder!AH229</f>
        <v>0</v>
      </c>
      <c r="I235" s="61">
        <f>Beregninger_afgrøder!AK229</f>
        <v>0</v>
      </c>
      <c r="J235" s="61">
        <f>Beregninger_afgrøder!AL229</f>
        <v>0</v>
      </c>
      <c r="K235" s="61">
        <f>Beregninger_afgrøder!AM229</f>
        <v>0</v>
      </c>
      <c r="L235" s="61">
        <f>Beregninger_afgrøder!AN229</f>
        <v>0</v>
      </c>
      <c r="M235" s="61">
        <f>Beregninger_afgrøder!AQ229</f>
        <v>0</v>
      </c>
      <c r="N235" s="61">
        <f>Beregninger_afgrøder!AA229</f>
        <v>0</v>
      </c>
      <c r="O235" s="142">
        <f>Beregninger_afgrøder!AC229+IFERROR(Beregninger_efterafgrøder_udlæg!N230,0)</f>
        <v>0</v>
      </c>
      <c r="P235" s="147">
        <f>Forside!U239</f>
        <v>0</v>
      </c>
      <c r="Q235" s="147">
        <f>Forside!V239</f>
        <v>0</v>
      </c>
      <c r="R235" s="147">
        <f>Forside!W239</f>
        <v>0</v>
      </c>
      <c r="S235" s="148" t="e">
        <f>Forside!#REF!</f>
        <v>#REF!</v>
      </c>
      <c r="T235" s="148" t="e">
        <f>Forside!#REF!</f>
        <v>#REF!</v>
      </c>
      <c r="U235" s="148" t="e">
        <f>Forside!#REF!</f>
        <v>#REF!</v>
      </c>
      <c r="V235" s="142">
        <f>Forside!X239</f>
        <v>0</v>
      </c>
      <c r="W235" s="142" t="e">
        <f>Forside!#REF!</f>
        <v>#REF!</v>
      </c>
      <c r="X235" s="142" t="e">
        <f>Forside!#REF!</f>
        <v>#REF!</v>
      </c>
    </row>
    <row r="236" spans="1:24" x14ac:dyDescent="0.2">
      <c r="A236" s="63">
        <f>Forside!B240</f>
        <v>0</v>
      </c>
      <c r="B236" s="63">
        <f>Forside!E240</f>
        <v>0</v>
      </c>
      <c r="C236" s="63" t="e">
        <f>IF(Forside!#REF!&gt;0,Forside!#REF!,Forside!L240)</f>
        <v>#REF!</v>
      </c>
      <c r="D236" s="142">
        <f>Beregninger_afgrøder!P230</f>
        <v>0</v>
      </c>
      <c r="E236" s="142">
        <f>Beregninger_afgrøder!S230</f>
        <v>0</v>
      </c>
      <c r="F236" s="142">
        <f>Beregninger_afgrøder!V230</f>
        <v>0</v>
      </c>
      <c r="G236" s="61">
        <f>Beregninger_afgrøder!AE230</f>
        <v>0</v>
      </c>
      <c r="H236" s="61">
        <f>Beregninger_afgrøder!AH230</f>
        <v>0</v>
      </c>
      <c r="I236" s="61">
        <f>Beregninger_afgrøder!AK230</f>
        <v>0</v>
      </c>
      <c r="J236" s="61">
        <f>Beregninger_afgrøder!AL230</f>
        <v>0</v>
      </c>
      <c r="K236" s="61">
        <f>Beregninger_afgrøder!AM230</f>
        <v>0</v>
      </c>
      <c r="L236" s="61">
        <f>Beregninger_afgrøder!AN230</f>
        <v>0</v>
      </c>
      <c r="M236" s="61">
        <f>Beregninger_afgrøder!AQ230</f>
        <v>0</v>
      </c>
      <c r="N236" s="61">
        <f>Beregninger_afgrøder!AA230</f>
        <v>0</v>
      </c>
      <c r="O236" s="142">
        <f>Beregninger_afgrøder!AC230+IFERROR(Beregninger_efterafgrøder_udlæg!N231,0)</f>
        <v>0</v>
      </c>
      <c r="P236" s="147">
        <f>Forside!U240</f>
        <v>0</v>
      </c>
      <c r="Q236" s="147">
        <f>Forside!V240</f>
        <v>0</v>
      </c>
      <c r="R236" s="147">
        <f>Forside!W240</f>
        <v>0</v>
      </c>
      <c r="S236" s="148" t="e">
        <f>Forside!#REF!</f>
        <v>#REF!</v>
      </c>
      <c r="T236" s="148" t="e">
        <f>Forside!#REF!</f>
        <v>#REF!</v>
      </c>
      <c r="U236" s="148" t="e">
        <f>Forside!#REF!</f>
        <v>#REF!</v>
      </c>
      <c r="V236" s="142">
        <f>Forside!X240</f>
        <v>0</v>
      </c>
      <c r="W236" s="142" t="e">
        <f>Forside!#REF!</f>
        <v>#REF!</v>
      </c>
      <c r="X236" s="142" t="e">
        <f>Forside!#REF!</f>
        <v>#REF!</v>
      </c>
    </row>
    <row r="237" spans="1:24" x14ac:dyDescent="0.2">
      <c r="A237" s="63">
        <f>Forside!B241</f>
        <v>0</v>
      </c>
      <c r="B237" s="63">
        <f>Forside!E241</f>
        <v>0</v>
      </c>
      <c r="C237" s="63" t="e">
        <f>IF(Forside!#REF!&gt;0,Forside!#REF!,Forside!L241)</f>
        <v>#REF!</v>
      </c>
      <c r="D237" s="142">
        <f>Beregninger_afgrøder!P231</f>
        <v>0</v>
      </c>
      <c r="E237" s="142">
        <f>Beregninger_afgrøder!S231</f>
        <v>0</v>
      </c>
      <c r="F237" s="142">
        <f>Beregninger_afgrøder!V231</f>
        <v>0</v>
      </c>
      <c r="G237" s="61">
        <f>Beregninger_afgrøder!AE231</f>
        <v>0</v>
      </c>
      <c r="H237" s="61">
        <f>Beregninger_afgrøder!AH231</f>
        <v>0</v>
      </c>
      <c r="I237" s="61">
        <f>Beregninger_afgrøder!AK231</f>
        <v>0</v>
      </c>
      <c r="J237" s="61">
        <f>Beregninger_afgrøder!AL231</f>
        <v>0</v>
      </c>
      <c r="K237" s="61">
        <f>Beregninger_afgrøder!AM231</f>
        <v>0</v>
      </c>
      <c r="L237" s="61">
        <f>Beregninger_afgrøder!AN231</f>
        <v>0</v>
      </c>
      <c r="M237" s="61">
        <f>Beregninger_afgrøder!AQ231</f>
        <v>0</v>
      </c>
      <c r="N237" s="61">
        <f>Beregninger_afgrøder!AA231</f>
        <v>0</v>
      </c>
      <c r="O237" s="142">
        <f>Beregninger_afgrøder!AC231+IFERROR(Beregninger_efterafgrøder_udlæg!N232,0)</f>
        <v>0</v>
      </c>
      <c r="P237" s="147">
        <f>Forside!U241</f>
        <v>0</v>
      </c>
      <c r="Q237" s="147">
        <f>Forside!V241</f>
        <v>0</v>
      </c>
      <c r="R237" s="147">
        <f>Forside!W241</f>
        <v>0</v>
      </c>
      <c r="S237" s="148" t="e">
        <f>Forside!#REF!</f>
        <v>#REF!</v>
      </c>
      <c r="T237" s="148" t="e">
        <f>Forside!#REF!</f>
        <v>#REF!</v>
      </c>
      <c r="U237" s="148" t="e">
        <f>Forside!#REF!</f>
        <v>#REF!</v>
      </c>
      <c r="V237" s="142">
        <f>Forside!X241</f>
        <v>0</v>
      </c>
      <c r="W237" s="142" t="e">
        <f>Forside!#REF!</f>
        <v>#REF!</v>
      </c>
      <c r="X237" s="142" t="e">
        <f>Forside!#REF!</f>
        <v>#REF!</v>
      </c>
    </row>
    <row r="238" spans="1:24" x14ac:dyDescent="0.2">
      <c r="A238" s="63">
        <f>Forside!B242</f>
        <v>0</v>
      </c>
      <c r="B238" s="63">
        <f>Forside!E242</f>
        <v>0</v>
      </c>
      <c r="C238" s="63" t="e">
        <f>IF(Forside!#REF!&gt;0,Forside!#REF!,Forside!L242)</f>
        <v>#REF!</v>
      </c>
      <c r="D238" s="142">
        <f>Beregninger_afgrøder!P232</f>
        <v>0</v>
      </c>
      <c r="E238" s="142">
        <f>Beregninger_afgrøder!S232</f>
        <v>0</v>
      </c>
      <c r="F238" s="142">
        <f>Beregninger_afgrøder!V232</f>
        <v>0</v>
      </c>
      <c r="G238" s="61">
        <f>Beregninger_afgrøder!AE232</f>
        <v>0</v>
      </c>
      <c r="H238" s="61">
        <f>Beregninger_afgrøder!AH232</f>
        <v>0</v>
      </c>
      <c r="I238" s="61">
        <f>Beregninger_afgrøder!AK232</f>
        <v>0</v>
      </c>
      <c r="J238" s="61">
        <f>Beregninger_afgrøder!AL232</f>
        <v>0</v>
      </c>
      <c r="K238" s="61">
        <f>Beregninger_afgrøder!AM232</f>
        <v>0</v>
      </c>
      <c r="L238" s="61">
        <f>Beregninger_afgrøder!AN232</f>
        <v>0</v>
      </c>
      <c r="M238" s="61">
        <f>Beregninger_afgrøder!AQ232</f>
        <v>0</v>
      </c>
      <c r="N238" s="61">
        <f>Beregninger_afgrøder!AA232</f>
        <v>0</v>
      </c>
      <c r="O238" s="142">
        <f>Beregninger_afgrøder!AC232+IFERROR(Beregninger_efterafgrøder_udlæg!N233,0)</f>
        <v>0</v>
      </c>
      <c r="P238" s="147">
        <f>Forside!U242</f>
        <v>0</v>
      </c>
      <c r="Q238" s="147">
        <f>Forside!V242</f>
        <v>0</v>
      </c>
      <c r="R238" s="147">
        <f>Forside!W242</f>
        <v>0</v>
      </c>
      <c r="S238" s="148" t="e">
        <f>Forside!#REF!</f>
        <v>#REF!</v>
      </c>
      <c r="T238" s="148" t="e">
        <f>Forside!#REF!</f>
        <v>#REF!</v>
      </c>
      <c r="U238" s="148" t="e">
        <f>Forside!#REF!</f>
        <v>#REF!</v>
      </c>
      <c r="V238" s="142">
        <f>Forside!X242</f>
        <v>0</v>
      </c>
      <c r="W238" s="142" t="e">
        <f>Forside!#REF!</f>
        <v>#REF!</v>
      </c>
      <c r="X238" s="142" t="e">
        <f>Forside!#REF!</f>
        <v>#REF!</v>
      </c>
    </row>
    <row r="239" spans="1:24" x14ac:dyDescent="0.2">
      <c r="A239" s="63">
        <f>Forside!B243</f>
        <v>0</v>
      </c>
      <c r="B239" s="63">
        <f>Forside!E243</f>
        <v>0</v>
      </c>
      <c r="C239" s="63" t="e">
        <f>IF(Forside!#REF!&gt;0,Forside!#REF!,Forside!L243)</f>
        <v>#REF!</v>
      </c>
      <c r="D239" s="142">
        <f>Beregninger_afgrøder!P233</f>
        <v>0</v>
      </c>
      <c r="E239" s="142">
        <f>Beregninger_afgrøder!S233</f>
        <v>0</v>
      </c>
      <c r="F239" s="142">
        <f>Beregninger_afgrøder!V233</f>
        <v>0</v>
      </c>
      <c r="G239" s="61">
        <f>Beregninger_afgrøder!AE233</f>
        <v>0</v>
      </c>
      <c r="H239" s="61">
        <f>Beregninger_afgrøder!AH233</f>
        <v>0</v>
      </c>
      <c r="I239" s="61">
        <f>Beregninger_afgrøder!AK233</f>
        <v>0</v>
      </c>
      <c r="J239" s="61">
        <f>Beregninger_afgrøder!AL233</f>
        <v>0</v>
      </c>
      <c r="K239" s="61">
        <f>Beregninger_afgrøder!AM233</f>
        <v>0</v>
      </c>
      <c r="L239" s="61">
        <f>Beregninger_afgrøder!AN233</f>
        <v>0</v>
      </c>
      <c r="M239" s="61">
        <f>Beregninger_afgrøder!AQ233</f>
        <v>0</v>
      </c>
      <c r="N239" s="61">
        <f>Beregninger_afgrøder!AA233</f>
        <v>0</v>
      </c>
      <c r="O239" s="142">
        <f>Beregninger_afgrøder!AC233+IFERROR(Beregninger_efterafgrøder_udlæg!N234,0)</f>
        <v>0</v>
      </c>
      <c r="P239" s="147">
        <f>Forside!U243</f>
        <v>0</v>
      </c>
      <c r="Q239" s="147">
        <f>Forside!V243</f>
        <v>0</v>
      </c>
      <c r="R239" s="147">
        <f>Forside!W243</f>
        <v>0</v>
      </c>
      <c r="S239" s="148" t="e">
        <f>Forside!#REF!</f>
        <v>#REF!</v>
      </c>
      <c r="T239" s="148" t="e">
        <f>Forside!#REF!</f>
        <v>#REF!</v>
      </c>
      <c r="U239" s="148" t="e">
        <f>Forside!#REF!</f>
        <v>#REF!</v>
      </c>
      <c r="V239" s="142">
        <f>Forside!X243</f>
        <v>0</v>
      </c>
      <c r="W239" s="142" t="e">
        <f>Forside!#REF!</f>
        <v>#REF!</v>
      </c>
      <c r="X239" s="142" t="e">
        <f>Forside!#REF!</f>
        <v>#REF!</v>
      </c>
    </row>
    <row r="240" spans="1:24" x14ac:dyDescent="0.2">
      <c r="A240" s="63">
        <f>Forside!B244</f>
        <v>0</v>
      </c>
      <c r="B240" s="63">
        <f>Forside!E244</f>
        <v>0</v>
      </c>
      <c r="C240" s="63" t="e">
        <f>IF(Forside!#REF!&gt;0,Forside!#REF!,Forside!L244)</f>
        <v>#REF!</v>
      </c>
      <c r="D240" s="142">
        <f>Beregninger_afgrøder!P234</f>
        <v>0</v>
      </c>
      <c r="E240" s="142">
        <f>Beregninger_afgrøder!S234</f>
        <v>0</v>
      </c>
      <c r="F240" s="142">
        <f>Beregninger_afgrøder!V234</f>
        <v>0</v>
      </c>
      <c r="G240" s="61">
        <f>Beregninger_afgrøder!AE234</f>
        <v>0</v>
      </c>
      <c r="H240" s="61">
        <f>Beregninger_afgrøder!AH234</f>
        <v>0</v>
      </c>
      <c r="I240" s="61">
        <f>Beregninger_afgrøder!AK234</f>
        <v>0</v>
      </c>
      <c r="J240" s="61">
        <f>Beregninger_afgrøder!AL234</f>
        <v>0</v>
      </c>
      <c r="K240" s="61">
        <f>Beregninger_afgrøder!AM234</f>
        <v>0</v>
      </c>
      <c r="L240" s="61">
        <f>Beregninger_afgrøder!AN234</f>
        <v>0</v>
      </c>
      <c r="M240" s="61">
        <f>Beregninger_afgrøder!AQ234</f>
        <v>0</v>
      </c>
      <c r="N240" s="61">
        <f>Beregninger_afgrøder!AA234</f>
        <v>0</v>
      </c>
      <c r="O240" s="142">
        <f>Beregninger_afgrøder!AC234+IFERROR(Beregninger_efterafgrøder_udlæg!N235,0)</f>
        <v>0</v>
      </c>
      <c r="P240" s="147">
        <f>Forside!U244</f>
        <v>0</v>
      </c>
      <c r="Q240" s="147">
        <f>Forside!V244</f>
        <v>0</v>
      </c>
      <c r="R240" s="147">
        <f>Forside!W244</f>
        <v>0</v>
      </c>
      <c r="S240" s="148" t="e">
        <f>Forside!#REF!</f>
        <v>#REF!</v>
      </c>
      <c r="T240" s="148" t="e">
        <f>Forside!#REF!</f>
        <v>#REF!</v>
      </c>
      <c r="U240" s="148" t="e">
        <f>Forside!#REF!</f>
        <v>#REF!</v>
      </c>
      <c r="V240" s="142">
        <f>Forside!X244</f>
        <v>0</v>
      </c>
      <c r="W240" s="142" t="e">
        <f>Forside!#REF!</f>
        <v>#REF!</v>
      </c>
      <c r="X240" s="142" t="e">
        <f>Forside!#REF!</f>
        <v>#REF!</v>
      </c>
    </row>
    <row r="241" spans="1:24" x14ac:dyDescent="0.2">
      <c r="A241" s="63">
        <f>Forside!B245</f>
        <v>0</v>
      </c>
      <c r="B241" s="63">
        <f>Forside!E245</f>
        <v>0</v>
      </c>
      <c r="C241" s="63" t="e">
        <f>IF(Forside!#REF!&gt;0,Forside!#REF!,Forside!L245)</f>
        <v>#REF!</v>
      </c>
      <c r="D241" s="142">
        <f>Beregninger_afgrøder!P235</f>
        <v>0</v>
      </c>
      <c r="E241" s="142">
        <f>Beregninger_afgrøder!S235</f>
        <v>0</v>
      </c>
      <c r="F241" s="142">
        <f>Beregninger_afgrøder!V235</f>
        <v>0</v>
      </c>
      <c r="G241" s="61">
        <f>Beregninger_afgrøder!AE235</f>
        <v>0</v>
      </c>
      <c r="H241" s="61">
        <f>Beregninger_afgrøder!AH235</f>
        <v>0</v>
      </c>
      <c r="I241" s="61">
        <f>Beregninger_afgrøder!AK235</f>
        <v>0</v>
      </c>
      <c r="J241" s="61">
        <f>Beregninger_afgrøder!AL235</f>
        <v>0</v>
      </c>
      <c r="K241" s="61">
        <f>Beregninger_afgrøder!AM235</f>
        <v>0</v>
      </c>
      <c r="L241" s="61">
        <f>Beregninger_afgrøder!AN235</f>
        <v>0</v>
      </c>
      <c r="M241" s="61">
        <f>Beregninger_afgrøder!AQ235</f>
        <v>0</v>
      </c>
      <c r="N241" s="61">
        <f>Beregninger_afgrøder!AA235</f>
        <v>0</v>
      </c>
      <c r="O241" s="142">
        <f>Beregninger_afgrøder!AC235+IFERROR(Beregninger_efterafgrøder_udlæg!N236,0)</f>
        <v>0</v>
      </c>
      <c r="P241" s="147">
        <f>Forside!U245</f>
        <v>0</v>
      </c>
      <c r="Q241" s="147">
        <f>Forside!V245</f>
        <v>0</v>
      </c>
      <c r="R241" s="147">
        <f>Forside!W245</f>
        <v>0</v>
      </c>
      <c r="S241" s="148" t="e">
        <f>Forside!#REF!</f>
        <v>#REF!</v>
      </c>
      <c r="T241" s="148" t="e">
        <f>Forside!#REF!</f>
        <v>#REF!</v>
      </c>
      <c r="U241" s="148" t="e">
        <f>Forside!#REF!</f>
        <v>#REF!</v>
      </c>
      <c r="V241" s="142">
        <f>Forside!X245</f>
        <v>0</v>
      </c>
      <c r="W241" s="142" t="e">
        <f>Forside!#REF!</f>
        <v>#REF!</v>
      </c>
      <c r="X241" s="142" t="e">
        <f>Forside!#REF!</f>
        <v>#REF!</v>
      </c>
    </row>
    <row r="242" spans="1:24" x14ac:dyDescent="0.2">
      <c r="A242" s="63">
        <f>Forside!B246</f>
        <v>0</v>
      </c>
      <c r="B242" s="63">
        <f>Forside!E246</f>
        <v>0</v>
      </c>
      <c r="C242" s="63" t="e">
        <f>IF(Forside!#REF!&gt;0,Forside!#REF!,Forside!L246)</f>
        <v>#REF!</v>
      </c>
      <c r="D242" s="142">
        <f>Beregninger_afgrøder!P236</f>
        <v>0</v>
      </c>
      <c r="E242" s="142">
        <f>Beregninger_afgrøder!S236</f>
        <v>0</v>
      </c>
      <c r="F242" s="142">
        <f>Beregninger_afgrøder!V236</f>
        <v>0</v>
      </c>
      <c r="G242" s="61">
        <f>Beregninger_afgrøder!AE236</f>
        <v>0</v>
      </c>
      <c r="H242" s="61">
        <f>Beregninger_afgrøder!AH236</f>
        <v>0</v>
      </c>
      <c r="I242" s="61">
        <f>Beregninger_afgrøder!AK236</f>
        <v>0</v>
      </c>
      <c r="J242" s="61">
        <f>Beregninger_afgrøder!AL236</f>
        <v>0</v>
      </c>
      <c r="K242" s="61">
        <f>Beregninger_afgrøder!AM236</f>
        <v>0</v>
      </c>
      <c r="L242" s="61">
        <f>Beregninger_afgrøder!AN236</f>
        <v>0</v>
      </c>
      <c r="M242" s="61">
        <f>Beregninger_afgrøder!AQ236</f>
        <v>0</v>
      </c>
      <c r="N242" s="61">
        <f>Beregninger_afgrøder!AA236</f>
        <v>0</v>
      </c>
      <c r="O242" s="142">
        <f>Beregninger_afgrøder!AC236+IFERROR(Beregninger_efterafgrøder_udlæg!N237,0)</f>
        <v>0</v>
      </c>
      <c r="P242" s="147">
        <f>Forside!U246</f>
        <v>0</v>
      </c>
      <c r="Q242" s="147">
        <f>Forside!V246</f>
        <v>0</v>
      </c>
      <c r="R242" s="147">
        <f>Forside!W246</f>
        <v>0</v>
      </c>
      <c r="S242" s="148" t="e">
        <f>Forside!#REF!</f>
        <v>#REF!</v>
      </c>
      <c r="T242" s="148" t="e">
        <f>Forside!#REF!</f>
        <v>#REF!</v>
      </c>
      <c r="U242" s="148" t="e">
        <f>Forside!#REF!</f>
        <v>#REF!</v>
      </c>
      <c r="V242" s="142">
        <f>Forside!X246</f>
        <v>0</v>
      </c>
      <c r="W242" s="142" t="e">
        <f>Forside!#REF!</f>
        <v>#REF!</v>
      </c>
      <c r="X242" s="142" t="e">
        <f>Forside!#REF!</f>
        <v>#REF!</v>
      </c>
    </row>
    <row r="243" spans="1:24" x14ac:dyDescent="0.2">
      <c r="A243" s="63">
        <f>Forside!B247</f>
        <v>0</v>
      </c>
      <c r="B243" s="63">
        <f>Forside!E247</f>
        <v>0</v>
      </c>
      <c r="C243" s="63" t="e">
        <f>IF(Forside!#REF!&gt;0,Forside!#REF!,Forside!L247)</f>
        <v>#REF!</v>
      </c>
      <c r="D243" s="142">
        <f>Beregninger_afgrøder!P237</f>
        <v>0</v>
      </c>
      <c r="E243" s="142">
        <f>Beregninger_afgrøder!S237</f>
        <v>0</v>
      </c>
      <c r="F243" s="142">
        <f>Beregninger_afgrøder!V237</f>
        <v>0</v>
      </c>
      <c r="G243" s="61">
        <f>Beregninger_afgrøder!AE237</f>
        <v>0</v>
      </c>
      <c r="H243" s="61">
        <f>Beregninger_afgrøder!AH237</f>
        <v>0</v>
      </c>
      <c r="I243" s="61">
        <f>Beregninger_afgrøder!AK237</f>
        <v>0</v>
      </c>
      <c r="J243" s="61">
        <f>Beregninger_afgrøder!AL237</f>
        <v>0</v>
      </c>
      <c r="K243" s="61">
        <f>Beregninger_afgrøder!AM237</f>
        <v>0</v>
      </c>
      <c r="L243" s="61">
        <f>Beregninger_afgrøder!AN237</f>
        <v>0</v>
      </c>
      <c r="M243" s="61">
        <f>Beregninger_afgrøder!AQ237</f>
        <v>0</v>
      </c>
      <c r="N243" s="61">
        <f>Beregninger_afgrøder!AA237</f>
        <v>0</v>
      </c>
      <c r="O243" s="142">
        <f>Beregninger_afgrøder!AC237+IFERROR(Beregninger_efterafgrøder_udlæg!N238,0)</f>
        <v>0</v>
      </c>
      <c r="P243" s="147">
        <f>Forside!U247</f>
        <v>0</v>
      </c>
      <c r="Q243" s="147">
        <f>Forside!V247</f>
        <v>0</v>
      </c>
      <c r="R243" s="147">
        <f>Forside!W247</f>
        <v>0</v>
      </c>
      <c r="S243" s="148" t="e">
        <f>Forside!#REF!</f>
        <v>#REF!</v>
      </c>
      <c r="T243" s="148" t="e">
        <f>Forside!#REF!</f>
        <v>#REF!</v>
      </c>
      <c r="U243" s="148" t="e">
        <f>Forside!#REF!</f>
        <v>#REF!</v>
      </c>
      <c r="V243" s="142">
        <f>Forside!X247</f>
        <v>0</v>
      </c>
      <c r="W243" s="142" t="e">
        <f>Forside!#REF!</f>
        <v>#REF!</v>
      </c>
      <c r="X243" s="142" t="e">
        <f>Forside!#REF!</f>
        <v>#REF!</v>
      </c>
    </row>
    <row r="244" spans="1:24" x14ac:dyDescent="0.2">
      <c r="A244" s="63">
        <f>Forside!B248</f>
        <v>0</v>
      </c>
      <c r="B244" s="63">
        <f>Forside!E248</f>
        <v>0</v>
      </c>
      <c r="C244" s="63" t="e">
        <f>IF(Forside!#REF!&gt;0,Forside!#REF!,Forside!L248)</f>
        <v>#REF!</v>
      </c>
      <c r="D244" s="142">
        <f>Beregninger_afgrøder!P238</f>
        <v>0</v>
      </c>
      <c r="E244" s="142">
        <f>Beregninger_afgrøder!S238</f>
        <v>0</v>
      </c>
      <c r="F244" s="142">
        <f>Beregninger_afgrøder!V238</f>
        <v>0</v>
      </c>
      <c r="G244" s="61">
        <f>Beregninger_afgrøder!AE238</f>
        <v>0</v>
      </c>
      <c r="H244" s="61">
        <f>Beregninger_afgrøder!AH238</f>
        <v>0</v>
      </c>
      <c r="I244" s="61">
        <f>Beregninger_afgrøder!AK238</f>
        <v>0</v>
      </c>
      <c r="J244" s="61">
        <f>Beregninger_afgrøder!AL238</f>
        <v>0</v>
      </c>
      <c r="K244" s="61">
        <f>Beregninger_afgrøder!AM238</f>
        <v>0</v>
      </c>
      <c r="L244" s="61">
        <f>Beregninger_afgrøder!AN238</f>
        <v>0</v>
      </c>
      <c r="M244" s="61">
        <f>Beregninger_afgrøder!AQ238</f>
        <v>0</v>
      </c>
      <c r="N244" s="61">
        <f>Beregninger_afgrøder!AA238</f>
        <v>0</v>
      </c>
      <c r="O244" s="142">
        <f>Beregninger_afgrøder!AC238+IFERROR(Beregninger_efterafgrøder_udlæg!N239,0)</f>
        <v>0</v>
      </c>
      <c r="P244" s="147">
        <f>Forside!U248</f>
        <v>0</v>
      </c>
      <c r="Q244" s="147">
        <f>Forside!V248</f>
        <v>0</v>
      </c>
      <c r="R244" s="147">
        <f>Forside!W248</f>
        <v>0</v>
      </c>
      <c r="S244" s="148" t="e">
        <f>Forside!#REF!</f>
        <v>#REF!</v>
      </c>
      <c r="T244" s="148" t="e">
        <f>Forside!#REF!</f>
        <v>#REF!</v>
      </c>
      <c r="U244" s="148" t="e">
        <f>Forside!#REF!</f>
        <v>#REF!</v>
      </c>
      <c r="V244" s="142">
        <f>Forside!X248</f>
        <v>0</v>
      </c>
      <c r="W244" s="142" t="e">
        <f>Forside!#REF!</f>
        <v>#REF!</v>
      </c>
      <c r="X244" s="142" t="e">
        <f>Forside!#REF!</f>
        <v>#REF!</v>
      </c>
    </row>
    <row r="245" spans="1:24" x14ac:dyDescent="0.2">
      <c r="A245" s="63">
        <f>Forside!B249</f>
        <v>0</v>
      </c>
      <c r="B245" s="63">
        <f>Forside!E249</f>
        <v>0</v>
      </c>
      <c r="C245" s="63" t="e">
        <f>IF(Forside!#REF!&gt;0,Forside!#REF!,Forside!L249)</f>
        <v>#REF!</v>
      </c>
      <c r="D245" s="142">
        <f>Beregninger_afgrøder!P239</f>
        <v>0</v>
      </c>
      <c r="E245" s="142">
        <f>Beregninger_afgrøder!S239</f>
        <v>0</v>
      </c>
      <c r="F245" s="142">
        <f>Beregninger_afgrøder!V239</f>
        <v>0</v>
      </c>
      <c r="G245" s="61">
        <f>Beregninger_afgrøder!AE239</f>
        <v>0</v>
      </c>
      <c r="H245" s="61">
        <f>Beregninger_afgrøder!AH239</f>
        <v>0</v>
      </c>
      <c r="I245" s="61">
        <f>Beregninger_afgrøder!AK239</f>
        <v>0</v>
      </c>
      <c r="J245" s="61">
        <f>Beregninger_afgrøder!AL239</f>
        <v>0</v>
      </c>
      <c r="K245" s="61">
        <f>Beregninger_afgrøder!AM239</f>
        <v>0</v>
      </c>
      <c r="L245" s="61">
        <f>Beregninger_afgrøder!AN239</f>
        <v>0</v>
      </c>
      <c r="M245" s="61">
        <f>Beregninger_afgrøder!AQ239</f>
        <v>0</v>
      </c>
      <c r="N245" s="61">
        <f>Beregninger_afgrøder!AA239</f>
        <v>0</v>
      </c>
      <c r="O245" s="142">
        <f>Beregninger_afgrøder!AC239+IFERROR(Beregninger_efterafgrøder_udlæg!N240,0)</f>
        <v>0</v>
      </c>
      <c r="P245" s="147">
        <f>Forside!U249</f>
        <v>0</v>
      </c>
      <c r="Q245" s="147">
        <f>Forside!V249</f>
        <v>0</v>
      </c>
      <c r="R245" s="147">
        <f>Forside!W249</f>
        <v>0</v>
      </c>
      <c r="S245" s="148" t="e">
        <f>Forside!#REF!</f>
        <v>#REF!</v>
      </c>
      <c r="T245" s="148" t="e">
        <f>Forside!#REF!</f>
        <v>#REF!</v>
      </c>
      <c r="U245" s="148" t="e">
        <f>Forside!#REF!</f>
        <v>#REF!</v>
      </c>
      <c r="V245" s="142">
        <f>Forside!X249</f>
        <v>0</v>
      </c>
      <c r="W245" s="142" t="e">
        <f>Forside!#REF!</f>
        <v>#REF!</v>
      </c>
      <c r="X245" s="142" t="e">
        <f>Forside!#REF!</f>
        <v>#REF!</v>
      </c>
    </row>
    <row r="246" spans="1:24" x14ac:dyDescent="0.2">
      <c r="A246" s="63">
        <f>Forside!B250</f>
        <v>0</v>
      </c>
      <c r="B246" s="63">
        <f>Forside!E250</f>
        <v>0</v>
      </c>
      <c r="C246" s="63" t="e">
        <f>IF(Forside!#REF!&gt;0,Forside!#REF!,Forside!L250)</f>
        <v>#REF!</v>
      </c>
      <c r="D246" s="142">
        <f>Beregninger_afgrøder!P240</f>
        <v>0</v>
      </c>
      <c r="E246" s="142">
        <f>Beregninger_afgrøder!S240</f>
        <v>0</v>
      </c>
      <c r="F246" s="142">
        <f>Beregninger_afgrøder!V240</f>
        <v>0</v>
      </c>
      <c r="G246" s="61">
        <f>Beregninger_afgrøder!AE240</f>
        <v>0</v>
      </c>
      <c r="H246" s="61">
        <f>Beregninger_afgrøder!AH240</f>
        <v>0</v>
      </c>
      <c r="I246" s="61">
        <f>Beregninger_afgrøder!AK240</f>
        <v>0</v>
      </c>
      <c r="J246" s="61">
        <f>Beregninger_afgrøder!AL240</f>
        <v>0</v>
      </c>
      <c r="K246" s="61">
        <f>Beregninger_afgrøder!AM240</f>
        <v>0</v>
      </c>
      <c r="L246" s="61">
        <f>Beregninger_afgrøder!AN240</f>
        <v>0</v>
      </c>
      <c r="M246" s="61">
        <f>Beregninger_afgrøder!AQ240</f>
        <v>0</v>
      </c>
      <c r="N246" s="61">
        <f>Beregninger_afgrøder!AA240</f>
        <v>0</v>
      </c>
      <c r="O246" s="142">
        <f>Beregninger_afgrøder!AC240+IFERROR(Beregninger_efterafgrøder_udlæg!N241,0)</f>
        <v>0</v>
      </c>
      <c r="P246" s="147">
        <f>Forside!U250</f>
        <v>0</v>
      </c>
      <c r="Q246" s="147">
        <f>Forside!V250</f>
        <v>0</v>
      </c>
      <c r="R246" s="147">
        <f>Forside!W250</f>
        <v>0</v>
      </c>
      <c r="S246" s="148" t="e">
        <f>Forside!#REF!</f>
        <v>#REF!</v>
      </c>
      <c r="T246" s="148" t="e">
        <f>Forside!#REF!</f>
        <v>#REF!</v>
      </c>
      <c r="U246" s="148" t="e">
        <f>Forside!#REF!</f>
        <v>#REF!</v>
      </c>
      <c r="V246" s="142">
        <f>Forside!X250</f>
        <v>0</v>
      </c>
      <c r="W246" s="142" t="e">
        <f>Forside!#REF!</f>
        <v>#REF!</v>
      </c>
      <c r="X246" s="142" t="e">
        <f>Forside!#REF!</f>
        <v>#REF!</v>
      </c>
    </row>
    <row r="247" spans="1:24" x14ac:dyDescent="0.2">
      <c r="A247" s="63">
        <f>Forside!B251</f>
        <v>0</v>
      </c>
      <c r="B247" s="63">
        <f>Forside!E251</f>
        <v>0</v>
      </c>
      <c r="C247" s="63" t="e">
        <f>IF(Forside!#REF!&gt;0,Forside!#REF!,Forside!L251)</f>
        <v>#REF!</v>
      </c>
      <c r="D247" s="142">
        <f>Beregninger_afgrøder!P241</f>
        <v>0</v>
      </c>
      <c r="E247" s="142">
        <f>Beregninger_afgrøder!S241</f>
        <v>0</v>
      </c>
      <c r="F247" s="142">
        <f>Beregninger_afgrøder!V241</f>
        <v>0</v>
      </c>
      <c r="G247" s="61">
        <f>Beregninger_afgrøder!AE241</f>
        <v>0</v>
      </c>
      <c r="H247" s="61">
        <f>Beregninger_afgrøder!AH241</f>
        <v>0</v>
      </c>
      <c r="I247" s="61">
        <f>Beregninger_afgrøder!AK241</f>
        <v>0</v>
      </c>
      <c r="J247" s="61">
        <f>Beregninger_afgrøder!AL241</f>
        <v>0</v>
      </c>
      <c r="K247" s="61">
        <f>Beregninger_afgrøder!AM241</f>
        <v>0</v>
      </c>
      <c r="L247" s="61">
        <f>Beregninger_afgrøder!AN241</f>
        <v>0</v>
      </c>
      <c r="M247" s="61">
        <f>Beregninger_afgrøder!AQ241</f>
        <v>0</v>
      </c>
      <c r="N247" s="61">
        <f>Beregninger_afgrøder!AA241</f>
        <v>0</v>
      </c>
      <c r="O247" s="142">
        <f>Beregninger_afgrøder!AC241+IFERROR(Beregninger_efterafgrøder_udlæg!N242,0)</f>
        <v>0</v>
      </c>
      <c r="P247" s="147">
        <f>Forside!U251</f>
        <v>0</v>
      </c>
      <c r="Q247" s="147">
        <f>Forside!V251</f>
        <v>0</v>
      </c>
      <c r="R247" s="147">
        <f>Forside!W251</f>
        <v>0</v>
      </c>
      <c r="S247" s="148" t="e">
        <f>Forside!#REF!</f>
        <v>#REF!</v>
      </c>
      <c r="T247" s="148" t="e">
        <f>Forside!#REF!</f>
        <v>#REF!</v>
      </c>
      <c r="U247" s="148" t="e">
        <f>Forside!#REF!</f>
        <v>#REF!</v>
      </c>
      <c r="V247" s="142">
        <f>Forside!X251</f>
        <v>0</v>
      </c>
      <c r="W247" s="142" t="e">
        <f>Forside!#REF!</f>
        <v>#REF!</v>
      </c>
      <c r="X247" s="142" t="e">
        <f>Forside!#REF!</f>
        <v>#REF!</v>
      </c>
    </row>
    <row r="248" spans="1:24" x14ac:dyDescent="0.2">
      <c r="A248" s="63">
        <f>Forside!B252</f>
        <v>0</v>
      </c>
      <c r="B248" s="63">
        <f>Forside!E252</f>
        <v>0</v>
      </c>
      <c r="C248" s="63" t="e">
        <f>IF(Forside!#REF!&gt;0,Forside!#REF!,Forside!L252)</f>
        <v>#REF!</v>
      </c>
      <c r="D248" s="142">
        <f>Beregninger_afgrøder!P242</f>
        <v>0</v>
      </c>
      <c r="E248" s="142">
        <f>Beregninger_afgrøder!S242</f>
        <v>0</v>
      </c>
      <c r="F248" s="142">
        <f>Beregninger_afgrøder!V242</f>
        <v>0</v>
      </c>
      <c r="G248" s="61">
        <f>Beregninger_afgrøder!AE242</f>
        <v>0</v>
      </c>
      <c r="H248" s="61">
        <f>Beregninger_afgrøder!AH242</f>
        <v>0</v>
      </c>
      <c r="I248" s="61">
        <f>Beregninger_afgrøder!AK242</f>
        <v>0</v>
      </c>
      <c r="J248" s="61">
        <f>Beregninger_afgrøder!AL242</f>
        <v>0</v>
      </c>
      <c r="K248" s="61">
        <f>Beregninger_afgrøder!AM242</f>
        <v>0</v>
      </c>
      <c r="L248" s="61">
        <f>Beregninger_afgrøder!AN242</f>
        <v>0</v>
      </c>
      <c r="M248" s="61">
        <f>Beregninger_afgrøder!AQ242</f>
        <v>0</v>
      </c>
      <c r="N248" s="61">
        <f>Beregninger_afgrøder!AA242</f>
        <v>0</v>
      </c>
      <c r="O248" s="142">
        <f>Beregninger_afgrøder!AC242+IFERROR(Beregninger_efterafgrøder_udlæg!N243,0)</f>
        <v>0</v>
      </c>
      <c r="P248" s="147">
        <f>Forside!U252</f>
        <v>0</v>
      </c>
      <c r="Q248" s="147">
        <f>Forside!V252</f>
        <v>0</v>
      </c>
      <c r="R248" s="147">
        <f>Forside!W252</f>
        <v>0</v>
      </c>
      <c r="S248" s="148" t="e">
        <f>Forside!#REF!</f>
        <v>#REF!</v>
      </c>
      <c r="T248" s="148" t="e">
        <f>Forside!#REF!</f>
        <v>#REF!</v>
      </c>
      <c r="U248" s="148" t="e">
        <f>Forside!#REF!</f>
        <v>#REF!</v>
      </c>
      <c r="V248" s="142">
        <f>Forside!X252</f>
        <v>0</v>
      </c>
      <c r="W248" s="142" t="e">
        <f>Forside!#REF!</f>
        <v>#REF!</v>
      </c>
      <c r="X248" s="142" t="e">
        <f>Forside!#REF!</f>
        <v>#REF!</v>
      </c>
    </row>
    <row r="249" spans="1:24" x14ac:dyDescent="0.2">
      <c r="A249" s="63">
        <f>Forside!B253</f>
        <v>0</v>
      </c>
      <c r="B249" s="63">
        <f>Forside!E253</f>
        <v>0</v>
      </c>
      <c r="C249" s="63" t="e">
        <f>IF(Forside!#REF!&gt;0,Forside!#REF!,Forside!L253)</f>
        <v>#REF!</v>
      </c>
      <c r="D249" s="142">
        <f>Beregninger_afgrøder!P243</f>
        <v>0</v>
      </c>
      <c r="E249" s="142">
        <f>Beregninger_afgrøder!S243</f>
        <v>0</v>
      </c>
      <c r="F249" s="142">
        <f>Beregninger_afgrøder!V243</f>
        <v>0</v>
      </c>
      <c r="G249" s="61">
        <f>Beregninger_afgrøder!AE243</f>
        <v>0</v>
      </c>
      <c r="H249" s="61">
        <f>Beregninger_afgrøder!AH243</f>
        <v>0</v>
      </c>
      <c r="I249" s="61">
        <f>Beregninger_afgrøder!AK243</f>
        <v>0</v>
      </c>
      <c r="J249" s="61">
        <f>Beregninger_afgrøder!AL243</f>
        <v>0</v>
      </c>
      <c r="K249" s="61">
        <f>Beregninger_afgrøder!AM243</f>
        <v>0</v>
      </c>
      <c r="L249" s="61">
        <f>Beregninger_afgrøder!AN243</f>
        <v>0</v>
      </c>
      <c r="M249" s="61">
        <f>Beregninger_afgrøder!AQ243</f>
        <v>0</v>
      </c>
      <c r="N249" s="61">
        <f>Beregninger_afgrøder!AA243</f>
        <v>0</v>
      </c>
      <c r="O249" s="142">
        <f>Beregninger_afgrøder!AC243+IFERROR(Beregninger_efterafgrøder_udlæg!N244,0)</f>
        <v>0</v>
      </c>
      <c r="P249" s="147">
        <f>Forside!U253</f>
        <v>0</v>
      </c>
      <c r="Q249" s="147">
        <f>Forside!V253</f>
        <v>0</v>
      </c>
      <c r="R249" s="147">
        <f>Forside!W253</f>
        <v>0</v>
      </c>
      <c r="S249" s="148" t="e">
        <f>Forside!#REF!</f>
        <v>#REF!</v>
      </c>
      <c r="T249" s="148" t="e">
        <f>Forside!#REF!</f>
        <v>#REF!</v>
      </c>
      <c r="U249" s="148" t="e">
        <f>Forside!#REF!</f>
        <v>#REF!</v>
      </c>
      <c r="V249" s="142">
        <f>Forside!X253</f>
        <v>0</v>
      </c>
      <c r="W249" s="142" t="e">
        <f>Forside!#REF!</f>
        <v>#REF!</v>
      </c>
      <c r="X249" s="142" t="e">
        <f>Forside!#REF!</f>
        <v>#REF!</v>
      </c>
    </row>
    <row r="250" spans="1:24" x14ac:dyDescent="0.2">
      <c r="A250" s="63">
        <f>Forside!B254</f>
        <v>0</v>
      </c>
      <c r="B250" s="63">
        <f>Forside!E254</f>
        <v>0</v>
      </c>
      <c r="C250" s="63" t="e">
        <f>IF(Forside!#REF!&gt;0,Forside!#REF!,Forside!L254)</f>
        <v>#REF!</v>
      </c>
      <c r="D250" s="142">
        <f>Beregninger_afgrøder!P244</f>
        <v>0</v>
      </c>
      <c r="E250" s="142">
        <f>Beregninger_afgrøder!S244</f>
        <v>0</v>
      </c>
      <c r="F250" s="142">
        <f>Beregninger_afgrøder!V244</f>
        <v>0</v>
      </c>
      <c r="G250" s="61">
        <f>Beregninger_afgrøder!AE244</f>
        <v>0</v>
      </c>
      <c r="H250" s="61">
        <f>Beregninger_afgrøder!AH244</f>
        <v>0</v>
      </c>
      <c r="I250" s="61">
        <f>Beregninger_afgrøder!AK244</f>
        <v>0</v>
      </c>
      <c r="J250" s="61">
        <f>Beregninger_afgrøder!AL244</f>
        <v>0</v>
      </c>
      <c r="K250" s="61">
        <f>Beregninger_afgrøder!AM244</f>
        <v>0</v>
      </c>
      <c r="L250" s="61">
        <f>Beregninger_afgrøder!AN244</f>
        <v>0</v>
      </c>
      <c r="M250" s="61">
        <f>Beregninger_afgrøder!AQ244</f>
        <v>0</v>
      </c>
      <c r="N250" s="61">
        <f>Beregninger_afgrøder!AA244</f>
        <v>0</v>
      </c>
      <c r="O250" s="142">
        <f>Beregninger_afgrøder!AC244+IFERROR(Beregninger_efterafgrøder_udlæg!N245,0)</f>
        <v>0</v>
      </c>
      <c r="P250" s="147">
        <f>Forside!U254</f>
        <v>0</v>
      </c>
      <c r="Q250" s="147">
        <f>Forside!V254</f>
        <v>0</v>
      </c>
      <c r="R250" s="147">
        <f>Forside!W254</f>
        <v>0</v>
      </c>
      <c r="S250" s="148" t="e">
        <f>Forside!#REF!</f>
        <v>#REF!</v>
      </c>
      <c r="T250" s="148" t="e">
        <f>Forside!#REF!</f>
        <v>#REF!</v>
      </c>
      <c r="U250" s="148" t="e">
        <f>Forside!#REF!</f>
        <v>#REF!</v>
      </c>
      <c r="V250" s="142">
        <f>Forside!X254</f>
        <v>0</v>
      </c>
      <c r="W250" s="142" t="e">
        <f>Forside!#REF!</f>
        <v>#REF!</v>
      </c>
      <c r="X250" s="142" t="e">
        <f>Forside!#REF!</f>
        <v>#REF!</v>
      </c>
    </row>
    <row r="251" spans="1:24" x14ac:dyDescent="0.2">
      <c r="A251" s="63">
        <f>Forside!B255</f>
        <v>0</v>
      </c>
      <c r="B251" s="63">
        <f>Forside!E255</f>
        <v>0</v>
      </c>
      <c r="C251" s="63" t="e">
        <f>IF(Forside!#REF!&gt;0,Forside!#REF!,Forside!L255)</f>
        <v>#REF!</v>
      </c>
      <c r="D251" s="142">
        <f>Beregninger_afgrøder!P245</f>
        <v>0</v>
      </c>
      <c r="E251" s="142">
        <f>Beregninger_afgrøder!S245</f>
        <v>0</v>
      </c>
      <c r="F251" s="142">
        <f>Beregninger_afgrøder!V245</f>
        <v>0</v>
      </c>
      <c r="G251" s="61">
        <f>Beregninger_afgrøder!AE245</f>
        <v>0</v>
      </c>
      <c r="H251" s="61">
        <f>Beregninger_afgrøder!AH245</f>
        <v>0</v>
      </c>
      <c r="I251" s="61">
        <f>Beregninger_afgrøder!AK245</f>
        <v>0</v>
      </c>
      <c r="J251" s="61">
        <f>Beregninger_afgrøder!AL245</f>
        <v>0</v>
      </c>
      <c r="K251" s="61">
        <f>Beregninger_afgrøder!AM245</f>
        <v>0</v>
      </c>
      <c r="L251" s="61">
        <f>Beregninger_afgrøder!AN245</f>
        <v>0</v>
      </c>
      <c r="M251" s="61">
        <f>Beregninger_afgrøder!AQ245</f>
        <v>0</v>
      </c>
      <c r="N251" s="61">
        <f>Beregninger_afgrøder!AA245</f>
        <v>0</v>
      </c>
      <c r="O251" s="142">
        <f>Beregninger_afgrøder!AC245+IFERROR(Beregninger_efterafgrøder_udlæg!N246,0)</f>
        <v>0</v>
      </c>
      <c r="P251" s="147">
        <f>Forside!U255</f>
        <v>0</v>
      </c>
      <c r="Q251" s="147">
        <f>Forside!V255</f>
        <v>0</v>
      </c>
      <c r="R251" s="147">
        <f>Forside!W255</f>
        <v>0</v>
      </c>
      <c r="S251" s="148" t="e">
        <f>Forside!#REF!</f>
        <v>#REF!</v>
      </c>
      <c r="T251" s="148" t="e">
        <f>Forside!#REF!</f>
        <v>#REF!</v>
      </c>
      <c r="U251" s="148" t="e">
        <f>Forside!#REF!</f>
        <v>#REF!</v>
      </c>
      <c r="V251" s="142">
        <f>Forside!X255</f>
        <v>0</v>
      </c>
      <c r="W251" s="142" t="e">
        <f>Forside!#REF!</f>
        <v>#REF!</v>
      </c>
      <c r="X251" s="142" t="e">
        <f>Forside!#REF!</f>
        <v>#REF!</v>
      </c>
    </row>
    <row r="252" spans="1:24" x14ac:dyDescent="0.2">
      <c r="A252" s="63">
        <f>Forside!B256</f>
        <v>0</v>
      </c>
      <c r="B252" s="63">
        <f>Forside!E256</f>
        <v>0</v>
      </c>
      <c r="C252" s="63" t="e">
        <f>IF(Forside!#REF!&gt;0,Forside!#REF!,Forside!L256)</f>
        <v>#REF!</v>
      </c>
      <c r="D252" s="142">
        <f>Beregninger_afgrøder!P246</f>
        <v>0</v>
      </c>
      <c r="E252" s="142">
        <f>Beregninger_afgrøder!S246</f>
        <v>0</v>
      </c>
      <c r="F252" s="142">
        <f>Beregninger_afgrøder!V246</f>
        <v>0</v>
      </c>
      <c r="G252" s="61">
        <f>Beregninger_afgrøder!AE246</f>
        <v>0</v>
      </c>
      <c r="H252" s="61">
        <f>Beregninger_afgrøder!AH246</f>
        <v>0</v>
      </c>
      <c r="I252" s="61">
        <f>Beregninger_afgrøder!AK246</f>
        <v>0</v>
      </c>
      <c r="J252" s="61">
        <f>Beregninger_afgrøder!AL246</f>
        <v>0</v>
      </c>
      <c r="K252" s="61">
        <f>Beregninger_afgrøder!AM246</f>
        <v>0</v>
      </c>
      <c r="L252" s="61">
        <f>Beregninger_afgrøder!AN246</f>
        <v>0</v>
      </c>
      <c r="M252" s="61">
        <f>Beregninger_afgrøder!AQ246</f>
        <v>0</v>
      </c>
      <c r="N252" s="61">
        <f>Beregninger_afgrøder!AA246</f>
        <v>0</v>
      </c>
      <c r="O252" s="142">
        <f>Beregninger_afgrøder!AC246+IFERROR(Beregninger_efterafgrøder_udlæg!N247,0)</f>
        <v>0</v>
      </c>
      <c r="P252" s="147">
        <f>Forside!U256</f>
        <v>0</v>
      </c>
      <c r="Q252" s="147">
        <f>Forside!V256</f>
        <v>0</v>
      </c>
      <c r="R252" s="147">
        <f>Forside!W256</f>
        <v>0</v>
      </c>
      <c r="S252" s="148" t="e">
        <f>Forside!#REF!</f>
        <v>#REF!</v>
      </c>
      <c r="T252" s="148" t="e">
        <f>Forside!#REF!</f>
        <v>#REF!</v>
      </c>
      <c r="U252" s="148" t="e">
        <f>Forside!#REF!</f>
        <v>#REF!</v>
      </c>
      <c r="V252" s="142">
        <f>Forside!X256</f>
        <v>0</v>
      </c>
      <c r="W252" s="142" t="e">
        <f>Forside!#REF!</f>
        <v>#REF!</v>
      </c>
      <c r="X252" s="142" t="e">
        <f>Forside!#REF!</f>
        <v>#REF!</v>
      </c>
    </row>
    <row r="253" spans="1:24" x14ac:dyDescent="0.2">
      <c r="A253" s="63">
        <f>Forside!B257</f>
        <v>0</v>
      </c>
      <c r="B253" s="63">
        <f>Forside!E257</f>
        <v>0</v>
      </c>
      <c r="C253" s="63" t="e">
        <f>IF(Forside!#REF!&gt;0,Forside!#REF!,Forside!L257)</f>
        <v>#REF!</v>
      </c>
      <c r="D253" s="142">
        <f>Beregninger_afgrøder!P247</f>
        <v>0</v>
      </c>
      <c r="E253" s="142">
        <f>Beregninger_afgrøder!S247</f>
        <v>0</v>
      </c>
      <c r="F253" s="142">
        <f>Beregninger_afgrøder!V247</f>
        <v>0</v>
      </c>
      <c r="G253" s="61">
        <f>Beregninger_afgrøder!AE247</f>
        <v>0</v>
      </c>
      <c r="H253" s="61">
        <f>Beregninger_afgrøder!AH247</f>
        <v>0</v>
      </c>
      <c r="I253" s="61">
        <f>Beregninger_afgrøder!AK247</f>
        <v>0</v>
      </c>
      <c r="J253" s="61">
        <f>Beregninger_afgrøder!AL247</f>
        <v>0</v>
      </c>
      <c r="K253" s="61">
        <f>Beregninger_afgrøder!AM247</f>
        <v>0</v>
      </c>
      <c r="L253" s="61">
        <f>Beregninger_afgrøder!AN247</f>
        <v>0</v>
      </c>
      <c r="M253" s="61">
        <f>Beregninger_afgrøder!AQ247</f>
        <v>0</v>
      </c>
      <c r="N253" s="61">
        <f>Beregninger_afgrøder!AA247</f>
        <v>0</v>
      </c>
      <c r="O253" s="142">
        <f>Beregninger_afgrøder!AC247+IFERROR(Beregninger_efterafgrøder_udlæg!N248,0)</f>
        <v>0</v>
      </c>
      <c r="P253" s="147">
        <f>Forside!U257</f>
        <v>0</v>
      </c>
      <c r="Q253" s="147">
        <f>Forside!V257</f>
        <v>0</v>
      </c>
      <c r="R253" s="147">
        <f>Forside!W257</f>
        <v>0</v>
      </c>
      <c r="S253" s="148" t="e">
        <f>Forside!#REF!</f>
        <v>#REF!</v>
      </c>
      <c r="T253" s="148" t="e">
        <f>Forside!#REF!</f>
        <v>#REF!</v>
      </c>
      <c r="U253" s="148" t="e">
        <f>Forside!#REF!</f>
        <v>#REF!</v>
      </c>
      <c r="V253" s="142">
        <f>Forside!X257</f>
        <v>0</v>
      </c>
      <c r="W253" s="142" t="e">
        <f>Forside!#REF!</f>
        <v>#REF!</v>
      </c>
      <c r="X253" s="142" t="e">
        <f>Forside!#REF!</f>
        <v>#REF!</v>
      </c>
    </row>
    <row r="254" spans="1:24" x14ac:dyDescent="0.2">
      <c r="A254" s="63">
        <f>Forside!B258</f>
        <v>0</v>
      </c>
      <c r="B254" s="63">
        <f>Forside!E258</f>
        <v>0</v>
      </c>
      <c r="C254" s="63" t="e">
        <f>IF(Forside!#REF!&gt;0,Forside!#REF!,Forside!L258)</f>
        <v>#REF!</v>
      </c>
      <c r="D254" s="142">
        <f>Beregninger_afgrøder!P248</f>
        <v>0</v>
      </c>
      <c r="E254" s="142">
        <f>Beregninger_afgrøder!S248</f>
        <v>0</v>
      </c>
      <c r="F254" s="142">
        <f>Beregninger_afgrøder!V248</f>
        <v>0</v>
      </c>
      <c r="G254" s="61">
        <f>Beregninger_afgrøder!AE248</f>
        <v>0</v>
      </c>
      <c r="H254" s="61">
        <f>Beregninger_afgrøder!AH248</f>
        <v>0</v>
      </c>
      <c r="I254" s="61">
        <f>Beregninger_afgrøder!AK248</f>
        <v>0</v>
      </c>
      <c r="J254" s="61">
        <f>Beregninger_afgrøder!AL248</f>
        <v>0</v>
      </c>
      <c r="K254" s="61">
        <f>Beregninger_afgrøder!AM248</f>
        <v>0</v>
      </c>
      <c r="L254" s="61">
        <f>Beregninger_afgrøder!AN248</f>
        <v>0</v>
      </c>
      <c r="M254" s="61">
        <f>Beregninger_afgrøder!AQ248</f>
        <v>0</v>
      </c>
      <c r="N254" s="61">
        <f>Beregninger_afgrøder!AA248</f>
        <v>0</v>
      </c>
      <c r="O254" s="142">
        <f>Beregninger_afgrøder!AC248+IFERROR(Beregninger_efterafgrøder_udlæg!N249,0)</f>
        <v>0</v>
      </c>
      <c r="P254" s="147">
        <f>Forside!U258</f>
        <v>0</v>
      </c>
      <c r="Q254" s="147">
        <f>Forside!V258</f>
        <v>0</v>
      </c>
      <c r="R254" s="147">
        <f>Forside!W258</f>
        <v>0</v>
      </c>
      <c r="S254" s="148" t="e">
        <f>Forside!#REF!</f>
        <v>#REF!</v>
      </c>
      <c r="T254" s="148" t="e">
        <f>Forside!#REF!</f>
        <v>#REF!</v>
      </c>
      <c r="U254" s="148" t="e">
        <f>Forside!#REF!</f>
        <v>#REF!</v>
      </c>
      <c r="V254" s="142">
        <f>Forside!X258</f>
        <v>0</v>
      </c>
      <c r="W254" s="142" t="e">
        <f>Forside!#REF!</f>
        <v>#REF!</v>
      </c>
      <c r="X254" s="142" t="e">
        <f>Forside!#REF!</f>
        <v>#REF!</v>
      </c>
    </row>
    <row r="255" spans="1:24" x14ac:dyDescent="0.2">
      <c r="A255" s="63">
        <f>Forside!B259</f>
        <v>0</v>
      </c>
      <c r="B255" s="63">
        <f>Forside!E259</f>
        <v>0</v>
      </c>
      <c r="C255" s="63" t="e">
        <f>IF(Forside!#REF!&gt;0,Forside!#REF!,Forside!L259)</f>
        <v>#REF!</v>
      </c>
      <c r="D255" s="142">
        <f>Beregninger_afgrøder!P249</f>
        <v>0</v>
      </c>
      <c r="E255" s="142">
        <f>Beregninger_afgrøder!S249</f>
        <v>0</v>
      </c>
      <c r="F255" s="142">
        <f>Beregninger_afgrøder!V249</f>
        <v>0</v>
      </c>
      <c r="G255" s="61">
        <f>Beregninger_afgrøder!AE249</f>
        <v>0</v>
      </c>
      <c r="H255" s="61">
        <f>Beregninger_afgrøder!AH249</f>
        <v>0</v>
      </c>
      <c r="I255" s="61">
        <f>Beregninger_afgrøder!AK249</f>
        <v>0</v>
      </c>
      <c r="J255" s="61">
        <f>Beregninger_afgrøder!AL249</f>
        <v>0</v>
      </c>
      <c r="K255" s="61">
        <f>Beregninger_afgrøder!AM249</f>
        <v>0</v>
      </c>
      <c r="L255" s="61">
        <f>Beregninger_afgrøder!AN249</f>
        <v>0</v>
      </c>
      <c r="M255" s="61">
        <f>Beregninger_afgrøder!AQ249</f>
        <v>0</v>
      </c>
      <c r="N255" s="61">
        <f>Beregninger_afgrøder!AA249</f>
        <v>0</v>
      </c>
      <c r="O255" s="142">
        <f>Beregninger_afgrøder!AC249+IFERROR(Beregninger_efterafgrøder_udlæg!N250,0)</f>
        <v>0</v>
      </c>
      <c r="P255" s="147">
        <f>Forside!U259</f>
        <v>0</v>
      </c>
      <c r="Q255" s="147">
        <f>Forside!V259</f>
        <v>0</v>
      </c>
      <c r="R255" s="147">
        <f>Forside!W259</f>
        <v>0</v>
      </c>
      <c r="S255" s="148" t="e">
        <f>Forside!#REF!</f>
        <v>#REF!</v>
      </c>
      <c r="T255" s="148" t="e">
        <f>Forside!#REF!</f>
        <v>#REF!</v>
      </c>
      <c r="U255" s="148" t="e">
        <f>Forside!#REF!</f>
        <v>#REF!</v>
      </c>
      <c r="V255" s="142">
        <f>Forside!X259</f>
        <v>0</v>
      </c>
      <c r="W255" s="142" t="e">
        <f>Forside!#REF!</f>
        <v>#REF!</v>
      </c>
      <c r="X255" s="142" t="e">
        <f>Forside!#REF!</f>
        <v>#REF!</v>
      </c>
    </row>
    <row r="256" spans="1:24" x14ac:dyDescent="0.2">
      <c r="A256" s="63">
        <f>Forside!B260</f>
        <v>0</v>
      </c>
      <c r="B256" s="63">
        <f>Forside!E260</f>
        <v>0</v>
      </c>
      <c r="C256" s="63" t="e">
        <f>IF(Forside!#REF!&gt;0,Forside!#REF!,Forside!L260)</f>
        <v>#REF!</v>
      </c>
      <c r="D256" s="142">
        <f>Beregninger_afgrøder!P250</f>
        <v>0</v>
      </c>
      <c r="E256" s="142">
        <f>Beregninger_afgrøder!S250</f>
        <v>0</v>
      </c>
      <c r="F256" s="142">
        <f>Beregninger_afgrøder!V250</f>
        <v>0</v>
      </c>
      <c r="G256" s="61">
        <f>Beregninger_afgrøder!AE250</f>
        <v>0</v>
      </c>
      <c r="H256" s="61">
        <f>Beregninger_afgrøder!AH250</f>
        <v>0</v>
      </c>
      <c r="I256" s="61">
        <f>Beregninger_afgrøder!AK250</f>
        <v>0</v>
      </c>
      <c r="J256" s="61">
        <f>Beregninger_afgrøder!AL250</f>
        <v>0</v>
      </c>
      <c r="K256" s="61">
        <f>Beregninger_afgrøder!AM250</f>
        <v>0</v>
      </c>
      <c r="L256" s="61">
        <f>Beregninger_afgrøder!AN250</f>
        <v>0</v>
      </c>
      <c r="M256" s="61">
        <f>Beregninger_afgrøder!AQ250</f>
        <v>0</v>
      </c>
      <c r="N256" s="61">
        <f>Beregninger_afgrøder!AA250</f>
        <v>0</v>
      </c>
      <c r="O256" s="142">
        <f>Beregninger_afgrøder!AC250+IFERROR(Beregninger_efterafgrøder_udlæg!N251,0)</f>
        <v>0</v>
      </c>
      <c r="P256" s="147">
        <f>Forside!U260</f>
        <v>0</v>
      </c>
      <c r="Q256" s="147">
        <f>Forside!V260</f>
        <v>0</v>
      </c>
      <c r="R256" s="147">
        <f>Forside!W260</f>
        <v>0</v>
      </c>
      <c r="S256" s="148" t="e">
        <f>Forside!#REF!</f>
        <v>#REF!</v>
      </c>
      <c r="T256" s="148" t="e">
        <f>Forside!#REF!</f>
        <v>#REF!</v>
      </c>
      <c r="U256" s="148" t="e">
        <f>Forside!#REF!</f>
        <v>#REF!</v>
      </c>
      <c r="V256" s="142">
        <f>Forside!X260</f>
        <v>0</v>
      </c>
      <c r="W256" s="142" t="e">
        <f>Forside!#REF!</f>
        <v>#REF!</v>
      </c>
      <c r="X256" s="142" t="e">
        <f>Forside!#REF!</f>
        <v>#REF!</v>
      </c>
    </row>
    <row r="257" spans="1:24" x14ac:dyDescent="0.2">
      <c r="A257" s="63">
        <f>Forside!B261</f>
        <v>0</v>
      </c>
      <c r="B257" s="63">
        <f>Forside!E261</f>
        <v>0</v>
      </c>
      <c r="C257" s="63" t="e">
        <f>IF(Forside!#REF!&gt;0,Forside!#REF!,Forside!L261)</f>
        <v>#REF!</v>
      </c>
      <c r="D257" s="142">
        <f>Beregninger_afgrøder!P251</f>
        <v>0</v>
      </c>
      <c r="E257" s="142">
        <f>Beregninger_afgrøder!S251</f>
        <v>0</v>
      </c>
      <c r="F257" s="142">
        <f>Beregninger_afgrøder!V251</f>
        <v>0</v>
      </c>
      <c r="G257" s="61">
        <f>Beregninger_afgrøder!AE251</f>
        <v>0</v>
      </c>
      <c r="H257" s="61">
        <f>Beregninger_afgrøder!AH251</f>
        <v>0</v>
      </c>
      <c r="I257" s="61">
        <f>Beregninger_afgrøder!AK251</f>
        <v>0</v>
      </c>
      <c r="J257" s="61">
        <f>Beregninger_afgrøder!AL251</f>
        <v>0</v>
      </c>
      <c r="K257" s="61">
        <f>Beregninger_afgrøder!AM251</f>
        <v>0</v>
      </c>
      <c r="L257" s="61">
        <f>Beregninger_afgrøder!AN251</f>
        <v>0</v>
      </c>
      <c r="M257" s="61">
        <f>Beregninger_afgrøder!AQ251</f>
        <v>0</v>
      </c>
      <c r="N257" s="61">
        <f>Beregninger_afgrøder!AA251</f>
        <v>0</v>
      </c>
      <c r="O257" s="142">
        <f>Beregninger_afgrøder!AC251+IFERROR(Beregninger_efterafgrøder_udlæg!N252,0)</f>
        <v>0</v>
      </c>
      <c r="P257" s="147">
        <f>Forside!U261</f>
        <v>0</v>
      </c>
      <c r="Q257" s="147">
        <f>Forside!V261</f>
        <v>0</v>
      </c>
      <c r="R257" s="147">
        <f>Forside!W261</f>
        <v>0</v>
      </c>
      <c r="S257" s="148" t="e">
        <f>Forside!#REF!</f>
        <v>#REF!</v>
      </c>
      <c r="T257" s="148" t="e">
        <f>Forside!#REF!</f>
        <v>#REF!</v>
      </c>
      <c r="U257" s="148" t="e">
        <f>Forside!#REF!</f>
        <v>#REF!</v>
      </c>
      <c r="V257" s="142">
        <f>Forside!X261</f>
        <v>0</v>
      </c>
      <c r="W257" s="142" t="e">
        <f>Forside!#REF!</f>
        <v>#REF!</v>
      </c>
      <c r="X257" s="142" t="e">
        <f>Forside!#REF!</f>
        <v>#REF!</v>
      </c>
    </row>
    <row r="258" spans="1:24" x14ac:dyDescent="0.2">
      <c r="A258" s="63">
        <f>Forside!B262</f>
        <v>0</v>
      </c>
      <c r="B258" s="63">
        <f>Forside!E262</f>
        <v>0</v>
      </c>
      <c r="C258" s="63" t="e">
        <f>IF(Forside!#REF!&gt;0,Forside!#REF!,Forside!L262)</f>
        <v>#REF!</v>
      </c>
      <c r="D258" s="142">
        <f>Beregninger_afgrøder!P252</f>
        <v>0</v>
      </c>
      <c r="E258" s="142">
        <f>Beregninger_afgrøder!S252</f>
        <v>0</v>
      </c>
      <c r="F258" s="142">
        <f>Beregninger_afgrøder!V252</f>
        <v>0</v>
      </c>
      <c r="G258" s="61">
        <f>Beregninger_afgrøder!AE252</f>
        <v>0</v>
      </c>
      <c r="H258" s="61">
        <f>Beregninger_afgrøder!AH252</f>
        <v>0</v>
      </c>
      <c r="I258" s="61">
        <f>Beregninger_afgrøder!AK252</f>
        <v>0</v>
      </c>
      <c r="J258" s="61">
        <f>Beregninger_afgrøder!AL252</f>
        <v>0</v>
      </c>
      <c r="K258" s="61">
        <f>Beregninger_afgrøder!AM252</f>
        <v>0</v>
      </c>
      <c r="L258" s="61">
        <f>Beregninger_afgrøder!AN252</f>
        <v>0</v>
      </c>
      <c r="M258" s="61">
        <f>Beregninger_afgrøder!AQ252</f>
        <v>0</v>
      </c>
      <c r="N258" s="61">
        <f>Beregninger_afgrøder!AA252</f>
        <v>0</v>
      </c>
      <c r="O258" s="142">
        <f>Beregninger_afgrøder!AC252+IFERROR(Beregninger_efterafgrøder_udlæg!N253,0)</f>
        <v>0</v>
      </c>
      <c r="P258" s="147">
        <f>Forside!U262</f>
        <v>0</v>
      </c>
      <c r="Q258" s="147">
        <f>Forside!V262</f>
        <v>0</v>
      </c>
      <c r="R258" s="147">
        <f>Forside!W262</f>
        <v>0</v>
      </c>
      <c r="S258" s="148" t="e">
        <f>Forside!#REF!</f>
        <v>#REF!</v>
      </c>
      <c r="T258" s="148" t="e">
        <f>Forside!#REF!</f>
        <v>#REF!</v>
      </c>
      <c r="U258" s="148" t="e">
        <f>Forside!#REF!</f>
        <v>#REF!</v>
      </c>
      <c r="V258" s="142">
        <f>Forside!X262</f>
        <v>0</v>
      </c>
      <c r="W258" s="142" t="e">
        <f>Forside!#REF!</f>
        <v>#REF!</v>
      </c>
      <c r="X258" s="142" t="e">
        <f>Forside!#REF!</f>
        <v>#REF!</v>
      </c>
    </row>
    <row r="259" spans="1:24" x14ac:dyDescent="0.2">
      <c r="A259" s="63">
        <f>Forside!B263</f>
        <v>0</v>
      </c>
      <c r="B259" s="63">
        <f>Forside!E263</f>
        <v>0</v>
      </c>
      <c r="C259" s="63" t="e">
        <f>IF(Forside!#REF!&gt;0,Forside!#REF!,Forside!L263)</f>
        <v>#REF!</v>
      </c>
      <c r="D259" s="142">
        <f>Beregninger_afgrøder!P253</f>
        <v>0</v>
      </c>
      <c r="E259" s="142">
        <f>Beregninger_afgrøder!S253</f>
        <v>0</v>
      </c>
      <c r="F259" s="142">
        <f>Beregninger_afgrøder!V253</f>
        <v>0</v>
      </c>
      <c r="G259" s="61">
        <f>Beregninger_afgrøder!AE253</f>
        <v>0</v>
      </c>
      <c r="H259" s="61">
        <f>Beregninger_afgrøder!AH253</f>
        <v>0</v>
      </c>
      <c r="I259" s="61">
        <f>Beregninger_afgrøder!AK253</f>
        <v>0</v>
      </c>
      <c r="J259" s="61">
        <f>Beregninger_afgrøder!AL253</f>
        <v>0</v>
      </c>
      <c r="K259" s="61">
        <f>Beregninger_afgrøder!AM253</f>
        <v>0</v>
      </c>
      <c r="L259" s="61">
        <f>Beregninger_afgrøder!AN253</f>
        <v>0</v>
      </c>
      <c r="M259" s="61">
        <f>Beregninger_afgrøder!AQ253</f>
        <v>0</v>
      </c>
      <c r="N259" s="61">
        <f>Beregninger_afgrøder!AA253</f>
        <v>0</v>
      </c>
      <c r="O259" s="142">
        <f>Beregninger_afgrøder!AC253+IFERROR(Beregninger_efterafgrøder_udlæg!N254,0)</f>
        <v>0</v>
      </c>
      <c r="P259" s="147">
        <f>Forside!U263</f>
        <v>0</v>
      </c>
      <c r="Q259" s="147">
        <f>Forside!V263</f>
        <v>0</v>
      </c>
      <c r="R259" s="147">
        <f>Forside!W263</f>
        <v>0</v>
      </c>
      <c r="S259" s="148" t="e">
        <f>Forside!#REF!</f>
        <v>#REF!</v>
      </c>
      <c r="T259" s="148" t="e">
        <f>Forside!#REF!</f>
        <v>#REF!</v>
      </c>
      <c r="U259" s="148" t="e">
        <f>Forside!#REF!</f>
        <v>#REF!</v>
      </c>
      <c r="V259" s="142">
        <f>Forside!X263</f>
        <v>0</v>
      </c>
      <c r="W259" s="142" t="e">
        <f>Forside!#REF!</f>
        <v>#REF!</v>
      </c>
      <c r="X259" s="142" t="e">
        <f>Forside!#REF!</f>
        <v>#REF!</v>
      </c>
    </row>
    <row r="260" spans="1:24" x14ac:dyDescent="0.2">
      <c r="A260" s="63">
        <f>Forside!B264</f>
        <v>0</v>
      </c>
      <c r="B260" s="63">
        <f>Forside!E264</f>
        <v>0</v>
      </c>
      <c r="C260" s="63" t="e">
        <f>IF(Forside!#REF!&gt;0,Forside!#REF!,Forside!L264)</f>
        <v>#REF!</v>
      </c>
      <c r="D260" s="142">
        <f>Beregninger_afgrøder!P254</f>
        <v>0</v>
      </c>
      <c r="E260" s="142">
        <f>Beregninger_afgrøder!S254</f>
        <v>0</v>
      </c>
      <c r="F260" s="142">
        <f>Beregninger_afgrøder!V254</f>
        <v>0</v>
      </c>
      <c r="G260" s="61">
        <f>Beregninger_afgrøder!AE254</f>
        <v>0</v>
      </c>
      <c r="H260" s="61">
        <f>Beregninger_afgrøder!AH254</f>
        <v>0</v>
      </c>
      <c r="I260" s="61">
        <f>Beregninger_afgrøder!AK254</f>
        <v>0</v>
      </c>
      <c r="J260" s="61">
        <f>Beregninger_afgrøder!AL254</f>
        <v>0</v>
      </c>
      <c r="K260" s="61">
        <f>Beregninger_afgrøder!AM254</f>
        <v>0</v>
      </c>
      <c r="L260" s="61">
        <f>Beregninger_afgrøder!AN254</f>
        <v>0</v>
      </c>
      <c r="M260" s="61">
        <f>Beregninger_afgrøder!AQ254</f>
        <v>0</v>
      </c>
      <c r="N260" s="61">
        <f>Beregninger_afgrøder!AA254</f>
        <v>0</v>
      </c>
      <c r="O260" s="142">
        <f>Beregninger_afgrøder!AC254+IFERROR(Beregninger_efterafgrøder_udlæg!N255,0)</f>
        <v>0</v>
      </c>
      <c r="P260" s="147">
        <f>Forside!U264</f>
        <v>0</v>
      </c>
      <c r="Q260" s="147">
        <f>Forside!V264</f>
        <v>0</v>
      </c>
      <c r="R260" s="147">
        <f>Forside!W264</f>
        <v>0</v>
      </c>
      <c r="S260" s="148" t="e">
        <f>Forside!#REF!</f>
        <v>#REF!</v>
      </c>
      <c r="T260" s="148" t="e">
        <f>Forside!#REF!</f>
        <v>#REF!</v>
      </c>
      <c r="U260" s="148" t="e">
        <f>Forside!#REF!</f>
        <v>#REF!</v>
      </c>
      <c r="V260" s="142">
        <f>Forside!X264</f>
        <v>0</v>
      </c>
      <c r="W260" s="142" t="e">
        <f>Forside!#REF!</f>
        <v>#REF!</v>
      </c>
      <c r="X260" s="142" t="e">
        <f>Forside!#REF!</f>
        <v>#REF!</v>
      </c>
    </row>
    <row r="261" spans="1:24" x14ac:dyDescent="0.2">
      <c r="A261" s="63">
        <f>Forside!B265</f>
        <v>0</v>
      </c>
      <c r="B261" s="63">
        <f>Forside!E265</f>
        <v>0</v>
      </c>
      <c r="C261" s="63" t="e">
        <f>IF(Forside!#REF!&gt;0,Forside!#REF!,Forside!L265)</f>
        <v>#REF!</v>
      </c>
      <c r="D261" s="142">
        <f>Beregninger_afgrøder!P255</f>
        <v>0</v>
      </c>
      <c r="E261" s="142">
        <f>Beregninger_afgrøder!S255</f>
        <v>0</v>
      </c>
      <c r="F261" s="142">
        <f>Beregninger_afgrøder!V255</f>
        <v>0</v>
      </c>
      <c r="G261" s="61">
        <f>Beregninger_afgrøder!AE255</f>
        <v>0</v>
      </c>
      <c r="H261" s="61">
        <f>Beregninger_afgrøder!AH255</f>
        <v>0</v>
      </c>
      <c r="I261" s="61">
        <f>Beregninger_afgrøder!AK255</f>
        <v>0</v>
      </c>
      <c r="J261" s="61">
        <f>Beregninger_afgrøder!AL255</f>
        <v>0</v>
      </c>
      <c r="K261" s="61">
        <f>Beregninger_afgrøder!AM255</f>
        <v>0</v>
      </c>
      <c r="L261" s="61">
        <f>Beregninger_afgrøder!AN255</f>
        <v>0</v>
      </c>
      <c r="M261" s="61">
        <f>Beregninger_afgrøder!AQ255</f>
        <v>0</v>
      </c>
      <c r="N261" s="61">
        <f>Beregninger_afgrøder!AA255</f>
        <v>0</v>
      </c>
      <c r="O261" s="142">
        <f>Beregninger_afgrøder!AC255+IFERROR(Beregninger_efterafgrøder_udlæg!N256,0)</f>
        <v>0</v>
      </c>
      <c r="P261" s="147">
        <f>Forside!U265</f>
        <v>0</v>
      </c>
      <c r="Q261" s="147">
        <f>Forside!V265</f>
        <v>0</v>
      </c>
      <c r="R261" s="147">
        <f>Forside!W265</f>
        <v>0</v>
      </c>
      <c r="S261" s="148" t="e">
        <f>Forside!#REF!</f>
        <v>#REF!</v>
      </c>
      <c r="T261" s="148" t="e">
        <f>Forside!#REF!</f>
        <v>#REF!</v>
      </c>
      <c r="U261" s="148" t="e">
        <f>Forside!#REF!</f>
        <v>#REF!</v>
      </c>
      <c r="V261" s="142">
        <f>Forside!X265</f>
        <v>0</v>
      </c>
      <c r="W261" s="142" t="e">
        <f>Forside!#REF!</f>
        <v>#REF!</v>
      </c>
      <c r="X261" s="142" t="e">
        <f>Forside!#REF!</f>
        <v>#REF!</v>
      </c>
    </row>
    <row r="262" spans="1:24" x14ac:dyDescent="0.2">
      <c r="A262" s="63">
        <f>Forside!B266</f>
        <v>0</v>
      </c>
      <c r="B262" s="63">
        <f>Forside!E266</f>
        <v>0</v>
      </c>
      <c r="C262" s="63" t="e">
        <f>IF(Forside!#REF!&gt;0,Forside!#REF!,Forside!L266)</f>
        <v>#REF!</v>
      </c>
      <c r="D262" s="142">
        <f>Beregninger_afgrøder!P256</f>
        <v>0</v>
      </c>
      <c r="E262" s="142">
        <f>Beregninger_afgrøder!S256</f>
        <v>0</v>
      </c>
      <c r="F262" s="142">
        <f>Beregninger_afgrøder!V256</f>
        <v>0</v>
      </c>
      <c r="G262" s="61">
        <f>Beregninger_afgrøder!AE256</f>
        <v>0</v>
      </c>
      <c r="H262" s="61">
        <f>Beregninger_afgrøder!AH256</f>
        <v>0</v>
      </c>
      <c r="I262" s="61">
        <f>Beregninger_afgrøder!AK256</f>
        <v>0</v>
      </c>
      <c r="J262" s="61">
        <f>Beregninger_afgrøder!AL256</f>
        <v>0</v>
      </c>
      <c r="K262" s="61">
        <f>Beregninger_afgrøder!AM256</f>
        <v>0</v>
      </c>
      <c r="L262" s="61">
        <f>Beregninger_afgrøder!AN256</f>
        <v>0</v>
      </c>
      <c r="M262" s="61">
        <f>Beregninger_afgrøder!AQ256</f>
        <v>0</v>
      </c>
      <c r="N262" s="61">
        <f>Beregninger_afgrøder!AA256</f>
        <v>0</v>
      </c>
      <c r="O262" s="142">
        <f>Beregninger_afgrøder!AC256+IFERROR(Beregninger_efterafgrøder_udlæg!N257,0)</f>
        <v>0</v>
      </c>
      <c r="P262" s="147">
        <f>Forside!U266</f>
        <v>0</v>
      </c>
      <c r="Q262" s="147">
        <f>Forside!V266</f>
        <v>0</v>
      </c>
      <c r="R262" s="147">
        <f>Forside!W266</f>
        <v>0</v>
      </c>
      <c r="S262" s="148" t="e">
        <f>Forside!#REF!</f>
        <v>#REF!</v>
      </c>
      <c r="T262" s="148" t="e">
        <f>Forside!#REF!</f>
        <v>#REF!</v>
      </c>
      <c r="U262" s="148" t="e">
        <f>Forside!#REF!</f>
        <v>#REF!</v>
      </c>
      <c r="V262" s="142">
        <f>Forside!X266</f>
        <v>0</v>
      </c>
      <c r="W262" s="142" t="e">
        <f>Forside!#REF!</f>
        <v>#REF!</v>
      </c>
      <c r="X262" s="142" t="e">
        <f>Forside!#REF!</f>
        <v>#REF!</v>
      </c>
    </row>
    <row r="263" spans="1:24" x14ac:dyDescent="0.2">
      <c r="A263" s="63">
        <f>Forside!B267</f>
        <v>0</v>
      </c>
      <c r="B263" s="63">
        <f>Forside!E267</f>
        <v>0</v>
      </c>
      <c r="C263" s="63" t="e">
        <f>IF(Forside!#REF!&gt;0,Forside!#REF!,Forside!L267)</f>
        <v>#REF!</v>
      </c>
      <c r="D263" s="142">
        <f>Beregninger_afgrøder!P257</f>
        <v>0</v>
      </c>
      <c r="E263" s="142">
        <f>Beregninger_afgrøder!S257</f>
        <v>0</v>
      </c>
      <c r="F263" s="142">
        <f>Beregninger_afgrøder!V257</f>
        <v>0</v>
      </c>
      <c r="G263" s="61">
        <f>Beregninger_afgrøder!AE257</f>
        <v>0</v>
      </c>
      <c r="H263" s="61">
        <f>Beregninger_afgrøder!AH257</f>
        <v>0</v>
      </c>
      <c r="I263" s="61">
        <f>Beregninger_afgrøder!AK257</f>
        <v>0</v>
      </c>
      <c r="J263" s="61">
        <f>Beregninger_afgrøder!AL257</f>
        <v>0</v>
      </c>
      <c r="K263" s="61">
        <f>Beregninger_afgrøder!AM257</f>
        <v>0</v>
      </c>
      <c r="L263" s="61">
        <f>Beregninger_afgrøder!AN257</f>
        <v>0</v>
      </c>
      <c r="M263" s="61">
        <f>Beregninger_afgrøder!AQ257</f>
        <v>0</v>
      </c>
      <c r="N263" s="61">
        <f>Beregninger_afgrøder!AA257</f>
        <v>0</v>
      </c>
      <c r="O263" s="142">
        <f>Beregninger_afgrøder!AC257+IFERROR(Beregninger_efterafgrøder_udlæg!N258,0)</f>
        <v>0</v>
      </c>
      <c r="P263" s="147">
        <f>Forside!U267</f>
        <v>0</v>
      </c>
      <c r="Q263" s="147">
        <f>Forside!V267</f>
        <v>0</v>
      </c>
      <c r="R263" s="147">
        <f>Forside!W267</f>
        <v>0</v>
      </c>
      <c r="S263" s="148" t="e">
        <f>Forside!#REF!</f>
        <v>#REF!</v>
      </c>
      <c r="T263" s="148" t="e">
        <f>Forside!#REF!</f>
        <v>#REF!</v>
      </c>
      <c r="U263" s="148" t="e">
        <f>Forside!#REF!</f>
        <v>#REF!</v>
      </c>
      <c r="V263" s="142">
        <f>Forside!X267</f>
        <v>0</v>
      </c>
      <c r="W263" s="142" t="e">
        <f>Forside!#REF!</f>
        <v>#REF!</v>
      </c>
      <c r="X263" s="142" t="e">
        <f>Forside!#REF!</f>
        <v>#REF!</v>
      </c>
    </row>
    <row r="264" spans="1:24" x14ac:dyDescent="0.2">
      <c r="A264" s="63">
        <f>Forside!B268</f>
        <v>0</v>
      </c>
      <c r="B264" s="63">
        <f>Forside!E268</f>
        <v>0</v>
      </c>
      <c r="C264" s="63" t="e">
        <f>IF(Forside!#REF!&gt;0,Forside!#REF!,Forside!L268)</f>
        <v>#REF!</v>
      </c>
      <c r="D264" s="142">
        <f>Beregninger_afgrøder!P258</f>
        <v>0</v>
      </c>
      <c r="E264" s="142">
        <f>Beregninger_afgrøder!S258</f>
        <v>0</v>
      </c>
      <c r="F264" s="142">
        <f>Beregninger_afgrøder!V258</f>
        <v>0</v>
      </c>
      <c r="G264" s="61">
        <f>Beregninger_afgrøder!AE258</f>
        <v>0</v>
      </c>
      <c r="H264" s="61">
        <f>Beregninger_afgrøder!AH258</f>
        <v>0</v>
      </c>
      <c r="I264" s="61">
        <f>Beregninger_afgrøder!AK258</f>
        <v>0</v>
      </c>
      <c r="J264" s="61">
        <f>Beregninger_afgrøder!AL258</f>
        <v>0</v>
      </c>
      <c r="K264" s="61">
        <f>Beregninger_afgrøder!AM258</f>
        <v>0</v>
      </c>
      <c r="L264" s="61">
        <f>Beregninger_afgrøder!AN258</f>
        <v>0</v>
      </c>
      <c r="M264" s="61">
        <f>Beregninger_afgrøder!AQ258</f>
        <v>0</v>
      </c>
      <c r="N264" s="61">
        <f>Beregninger_afgrøder!AA258</f>
        <v>0</v>
      </c>
      <c r="O264" s="142">
        <f>Beregninger_afgrøder!AC258+IFERROR(Beregninger_efterafgrøder_udlæg!N259,0)</f>
        <v>0</v>
      </c>
      <c r="P264" s="147">
        <f>Forside!U268</f>
        <v>0</v>
      </c>
      <c r="Q264" s="147">
        <f>Forside!V268</f>
        <v>0</v>
      </c>
      <c r="R264" s="147">
        <f>Forside!W268</f>
        <v>0</v>
      </c>
      <c r="S264" s="148" t="e">
        <f>Forside!#REF!</f>
        <v>#REF!</v>
      </c>
      <c r="T264" s="148" t="e">
        <f>Forside!#REF!</f>
        <v>#REF!</v>
      </c>
      <c r="U264" s="148" t="e">
        <f>Forside!#REF!</f>
        <v>#REF!</v>
      </c>
      <c r="V264" s="142">
        <f>Forside!X268</f>
        <v>0</v>
      </c>
      <c r="W264" s="142" t="e">
        <f>Forside!#REF!</f>
        <v>#REF!</v>
      </c>
      <c r="X264" s="142" t="e">
        <f>Forside!#REF!</f>
        <v>#REF!</v>
      </c>
    </row>
    <row r="265" spans="1:24" x14ac:dyDescent="0.2">
      <c r="A265" s="63">
        <f>Forside!B269</f>
        <v>0</v>
      </c>
      <c r="B265" s="63">
        <f>Forside!E269</f>
        <v>0</v>
      </c>
      <c r="C265" s="63" t="e">
        <f>IF(Forside!#REF!&gt;0,Forside!#REF!,Forside!L269)</f>
        <v>#REF!</v>
      </c>
      <c r="D265" s="142">
        <f>Beregninger_afgrøder!P259</f>
        <v>0</v>
      </c>
      <c r="E265" s="142">
        <f>Beregninger_afgrøder!S259</f>
        <v>0</v>
      </c>
      <c r="F265" s="142">
        <f>Beregninger_afgrøder!V259</f>
        <v>0</v>
      </c>
      <c r="G265" s="61">
        <f>Beregninger_afgrøder!AE259</f>
        <v>0</v>
      </c>
      <c r="H265" s="61">
        <f>Beregninger_afgrøder!AH259</f>
        <v>0</v>
      </c>
      <c r="I265" s="61">
        <f>Beregninger_afgrøder!AK259</f>
        <v>0</v>
      </c>
      <c r="J265" s="61">
        <f>Beregninger_afgrøder!AL259</f>
        <v>0</v>
      </c>
      <c r="K265" s="61">
        <f>Beregninger_afgrøder!AM259</f>
        <v>0</v>
      </c>
      <c r="L265" s="61">
        <f>Beregninger_afgrøder!AN259</f>
        <v>0</v>
      </c>
      <c r="M265" s="61">
        <f>Beregninger_afgrøder!AQ259</f>
        <v>0</v>
      </c>
      <c r="N265" s="61">
        <f>Beregninger_afgrøder!AA259</f>
        <v>0</v>
      </c>
      <c r="O265" s="142">
        <f>Beregninger_afgrøder!AC259+IFERROR(Beregninger_efterafgrøder_udlæg!N260,0)</f>
        <v>0</v>
      </c>
      <c r="P265" s="147">
        <f>Forside!U269</f>
        <v>0</v>
      </c>
      <c r="Q265" s="147">
        <f>Forside!V269</f>
        <v>0</v>
      </c>
      <c r="R265" s="147">
        <f>Forside!W269</f>
        <v>0</v>
      </c>
      <c r="S265" s="148" t="e">
        <f>Forside!#REF!</f>
        <v>#REF!</v>
      </c>
      <c r="T265" s="148" t="e">
        <f>Forside!#REF!</f>
        <v>#REF!</v>
      </c>
      <c r="U265" s="148" t="e">
        <f>Forside!#REF!</f>
        <v>#REF!</v>
      </c>
      <c r="V265" s="142">
        <f>Forside!X269</f>
        <v>0</v>
      </c>
      <c r="W265" s="142" t="e">
        <f>Forside!#REF!</f>
        <v>#REF!</v>
      </c>
      <c r="X265" s="142" t="e">
        <f>Forside!#REF!</f>
        <v>#REF!</v>
      </c>
    </row>
    <row r="266" spans="1:24" x14ac:dyDescent="0.2">
      <c r="A266" s="63">
        <f>Forside!B270</f>
        <v>0</v>
      </c>
      <c r="B266" s="63">
        <f>Forside!E270</f>
        <v>0</v>
      </c>
      <c r="C266" s="63" t="e">
        <f>IF(Forside!#REF!&gt;0,Forside!#REF!,Forside!L270)</f>
        <v>#REF!</v>
      </c>
      <c r="D266" s="142">
        <f>Beregninger_afgrøder!P260</f>
        <v>0</v>
      </c>
      <c r="E266" s="142">
        <f>Beregninger_afgrøder!S260</f>
        <v>0</v>
      </c>
      <c r="F266" s="142">
        <f>Beregninger_afgrøder!V260</f>
        <v>0</v>
      </c>
      <c r="G266" s="61">
        <f>Beregninger_afgrøder!AE260</f>
        <v>0</v>
      </c>
      <c r="H266" s="61">
        <f>Beregninger_afgrøder!AH260</f>
        <v>0</v>
      </c>
      <c r="I266" s="61">
        <f>Beregninger_afgrøder!AK260</f>
        <v>0</v>
      </c>
      <c r="J266" s="61">
        <f>Beregninger_afgrøder!AL260</f>
        <v>0</v>
      </c>
      <c r="K266" s="61">
        <f>Beregninger_afgrøder!AM260</f>
        <v>0</v>
      </c>
      <c r="L266" s="61">
        <f>Beregninger_afgrøder!AN260</f>
        <v>0</v>
      </c>
      <c r="M266" s="61">
        <f>Beregninger_afgrøder!AQ260</f>
        <v>0</v>
      </c>
      <c r="N266" s="61">
        <f>Beregninger_afgrøder!AA260</f>
        <v>0</v>
      </c>
      <c r="O266" s="142">
        <f>Beregninger_afgrøder!AC260+IFERROR(Beregninger_efterafgrøder_udlæg!N261,0)</f>
        <v>0</v>
      </c>
      <c r="P266" s="147">
        <f>Forside!U270</f>
        <v>0</v>
      </c>
      <c r="Q266" s="147">
        <f>Forside!V270</f>
        <v>0</v>
      </c>
      <c r="R266" s="147">
        <f>Forside!W270</f>
        <v>0</v>
      </c>
      <c r="S266" s="148" t="e">
        <f>Forside!#REF!</f>
        <v>#REF!</v>
      </c>
      <c r="T266" s="148" t="e">
        <f>Forside!#REF!</f>
        <v>#REF!</v>
      </c>
      <c r="U266" s="148" t="e">
        <f>Forside!#REF!</f>
        <v>#REF!</v>
      </c>
      <c r="V266" s="142">
        <f>Forside!X270</f>
        <v>0</v>
      </c>
      <c r="W266" s="142" t="e">
        <f>Forside!#REF!</f>
        <v>#REF!</v>
      </c>
      <c r="X266" s="142" t="e">
        <f>Forside!#REF!</f>
        <v>#REF!</v>
      </c>
    </row>
    <row r="267" spans="1:24" x14ac:dyDescent="0.2">
      <c r="A267" s="63">
        <f>Forside!B271</f>
        <v>0</v>
      </c>
      <c r="B267" s="63">
        <f>Forside!E271</f>
        <v>0</v>
      </c>
      <c r="C267" s="63" t="e">
        <f>IF(Forside!#REF!&gt;0,Forside!#REF!,Forside!L271)</f>
        <v>#REF!</v>
      </c>
      <c r="D267" s="142">
        <f>Beregninger_afgrøder!P261</f>
        <v>0</v>
      </c>
      <c r="E267" s="142">
        <f>Beregninger_afgrøder!S261</f>
        <v>0</v>
      </c>
      <c r="F267" s="142">
        <f>Beregninger_afgrøder!V261</f>
        <v>0</v>
      </c>
      <c r="G267" s="61">
        <f>Beregninger_afgrøder!AE261</f>
        <v>0</v>
      </c>
      <c r="H267" s="61">
        <f>Beregninger_afgrøder!AH261</f>
        <v>0</v>
      </c>
      <c r="I267" s="61">
        <f>Beregninger_afgrøder!AK261</f>
        <v>0</v>
      </c>
      <c r="J267" s="61">
        <f>Beregninger_afgrøder!AL261</f>
        <v>0</v>
      </c>
      <c r="K267" s="61">
        <f>Beregninger_afgrøder!AM261</f>
        <v>0</v>
      </c>
      <c r="L267" s="61">
        <f>Beregninger_afgrøder!AN261</f>
        <v>0</v>
      </c>
      <c r="M267" s="61">
        <f>Beregninger_afgrøder!AQ261</f>
        <v>0</v>
      </c>
      <c r="N267" s="61">
        <f>Beregninger_afgrøder!AA261</f>
        <v>0</v>
      </c>
      <c r="O267" s="142">
        <f>Beregninger_afgrøder!AC261+IFERROR(Beregninger_efterafgrøder_udlæg!N262,0)</f>
        <v>0</v>
      </c>
      <c r="P267" s="147">
        <f>Forside!U271</f>
        <v>0</v>
      </c>
      <c r="Q267" s="147">
        <f>Forside!V271</f>
        <v>0</v>
      </c>
      <c r="R267" s="147">
        <f>Forside!W271</f>
        <v>0</v>
      </c>
      <c r="S267" s="148" t="e">
        <f>Forside!#REF!</f>
        <v>#REF!</v>
      </c>
      <c r="T267" s="148" t="e">
        <f>Forside!#REF!</f>
        <v>#REF!</v>
      </c>
      <c r="U267" s="148" t="e">
        <f>Forside!#REF!</f>
        <v>#REF!</v>
      </c>
      <c r="V267" s="142">
        <f>Forside!X271</f>
        <v>0</v>
      </c>
      <c r="W267" s="142" t="e">
        <f>Forside!#REF!</f>
        <v>#REF!</v>
      </c>
      <c r="X267" s="142" t="e">
        <f>Forside!#REF!</f>
        <v>#REF!</v>
      </c>
    </row>
    <row r="268" spans="1:24" x14ac:dyDescent="0.2">
      <c r="A268" s="63">
        <f>Forside!B272</f>
        <v>0</v>
      </c>
      <c r="B268" s="63">
        <f>Forside!E272</f>
        <v>0</v>
      </c>
      <c r="C268" s="63" t="e">
        <f>IF(Forside!#REF!&gt;0,Forside!#REF!,Forside!L272)</f>
        <v>#REF!</v>
      </c>
      <c r="D268" s="142">
        <f>Beregninger_afgrøder!P262</f>
        <v>0</v>
      </c>
      <c r="E268" s="142">
        <f>Beregninger_afgrøder!S262</f>
        <v>0</v>
      </c>
      <c r="F268" s="142">
        <f>Beregninger_afgrøder!V262</f>
        <v>0</v>
      </c>
      <c r="G268" s="61">
        <f>Beregninger_afgrøder!AE262</f>
        <v>0</v>
      </c>
      <c r="H268" s="61">
        <f>Beregninger_afgrøder!AH262</f>
        <v>0</v>
      </c>
      <c r="I268" s="61">
        <f>Beregninger_afgrøder!AK262</f>
        <v>0</v>
      </c>
      <c r="J268" s="61">
        <f>Beregninger_afgrøder!AL262</f>
        <v>0</v>
      </c>
      <c r="K268" s="61">
        <f>Beregninger_afgrøder!AM262</f>
        <v>0</v>
      </c>
      <c r="L268" s="61">
        <f>Beregninger_afgrøder!AN262</f>
        <v>0</v>
      </c>
      <c r="M268" s="61">
        <f>Beregninger_afgrøder!AQ262</f>
        <v>0</v>
      </c>
      <c r="N268" s="61">
        <f>Beregninger_afgrøder!AA262</f>
        <v>0</v>
      </c>
      <c r="O268" s="142">
        <f>Beregninger_afgrøder!AC262+IFERROR(Beregninger_efterafgrøder_udlæg!N263,0)</f>
        <v>0</v>
      </c>
      <c r="P268" s="147">
        <f>Forside!U272</f>
        <v>0</v>
      </c>
      <c r="Q268" s="147">
        <f>Forside!V272</f>
        <v>0</v>
      </c>
      <c r="R268" s="147">
        <f>Forside!W272</f>
        <v>0</v>
      </c>
      <c r="S268" s="148" t="e">
        <f>Forside!#REF!</f>
        <v>#REF!</v>
      </c>
      <c r="T268" s="148" t="e">
        <f>Forside!#REF!</f>
        <v>#REF!</v>
      </c>
      <c r="U268" s="148" t="e">
        <f>Forside!#REF!</f>
        <v>#REF!</v>
      </c>
      <c r="V268" s="142">
        <f>Forside!X272</f>
        <v>0</v>
      </c>
      <c r="W268" s="142" t="e">
        <f>Forside!#REF!</f>
        <v>#REF!</v>
      </c>
      <c r="X268" s="142" t="e">
        <f>Forside!#REF!</f>
        <v>#REF!</v>
      </c>
    </row>
    <row r="269" spans="1:24" x14ac:dyDescent="0.2">
      <c r="A269" s="63">
        <f>Forside!B273</f>
        <v>0</v>
      </c>
      <c r="B269" s="63">
        <f>Forside!E273</f>
        <v>0</v>
      </c>
      <c r="C269" s="63" t="e">
        <f>IF(Forside!#REF!&gt;0,Forside!#REF!,Forside!L273)</f>
        <v>#REF!</v>
      </c>
      <c r="D269" s="142">
        <f>Beregninger_afgrøder!P263</f>
        <v>0</v>
      </c>
      <c r="E269" s="142">
        <f>Beregninger_afgrøder!S263</f>
        <v>0</v>
      </c>
      <c r="F269" s="142">
        <f>Beregninger_afgrøder!V263</f>
        <v>0</v>
      </c>
      <c r="G269" s="61">
        <f>Beregninger_afgrøder!AE263</f>
        <v>0</v>
      </c>
      <c r="H269" s="61">
        <f>Beregninger_afgrøder!AH263</f>
        <v>0</v>
      </c>
      <c r="I269" s="61">
        <f>Beregninger_afgrøder!AK263</f>
        <v>0</v>
      </c>
      <c r="J269" s="61">
        <f>Beregninger_afgrøder!AL263</f>
        <v>0</v>
      </c>
      <c r="K269" s="61">
        <f>Beregninger_afgrøder!AM263</f>
        <v>0</v>
      </c>
      <c r="L269" s="61">
        <f>Beregninger_afgrøder!AN263</f>
        <v>0</v>
      </c>
      <c r="M269" s="61">
        <f>Beregninger_afgrøder!AQ263</f>
        <v>0</v>
      </c>
      <c r="N269" s="61">
        <f>Beregninger_afgrøder!AA263</f>
        <v>0</v>
      </c>
      <c r="O269" s="142">
        <f>Beregninger_afgrøder!AC263+IFERROR(Beregninger_efterafgrøder_udlæg!N264,0)</f>
        <v>0</v>
      </c>
      <c r="P269" s="147">
        <f>Forside!U273</f>
        <v>0</v>
      </c>
      <c r="Q269" s="147">
        <f>Forside!V273</f>
        <v>0</v>
      </c>
      <c r="R269" s="147">
        <f>Forside!W273</f>
        <v>0</v>
      </c>
      <c r="S269" s="148" t="e">
        <f>Forside!#REF!</f>
        <v>#REF!</v>
      </c>
      <c r="T269" s="148" t="e">
        <f>Forside!#REF!</f>
        <v>#REF!</v>
      </c>
      <c r="U269" s="148" t="e">
        <f>Forside!#REF!</f>
        <v>#REF!</v>
      </c>
      <c r="V269" s="142">
        <f>Forside!X273</f>
        <v>0</v>
      </c>
      <c r="W269" s="142" t="e">
        <f>Forside!#REF!</f>
        <v>#REF!</v>
      </c>
      <c r="X269" s="142" t="e">
        <f>Forside!#REF!</f>
        <v>#REF!</v>
      </c>
    </row>
    <row r="270" spans="1:24" x14ac:dyDescent="0.2">
      <c r="A270" s="63">
        <f>Forside!B274</f>
        <v>0</v>
      </c>
      <c r="B270" s="63">
        <f>Forside!E274</f>
        <v>0</v>
      </c>
      <c r="C270" s="63" t="e">
        <f>IF(Forside!#REF!&gt;0,Forside!#REF!,Forside!L274)</f>
        <v>#REF!</v>
      </c>
      <c r="D270" s="142">
        <f>Beregninger_afgrøder!P264</f>
        <v>0</v>
      </c>
      <c r="E270" s="142">
        <f>Beregninger_afgrøder!S264</f>
        <v>0</v>
      </c>
      <c r="F270" s="142">
        <f>Beregninger_afgrøder!V264</f>
        <v>0</v>
      </c>
      <c r="G270" s="61">
        <f>Beregninger_afgrøder!AE264</f>
        <v>0</v>
      </c>
      <c r="H270" s="61">
        <f>Beregninger_afgrøder!AH264</f>
        <v>0</v>
      </c>
      <c r="I270" s="61">
        <f>Beregninger_afgrøder!AK264</f>
        <v>0</v>
      </c>
      <c r="J270" s="61">
        <f>Beregninger_afgrøder!AL264</f>
        <v>0</v>
      </c>
      <c r="K270" s="61">
        <f>Beregninger_afgrøder!AM264</f>
        <v>0</v>
      </c>
      <c r="L270" s="61">
        <f>Beregninger_afgrøder!AN264</f>
        <v>0</v>
      </c>
      <c r="M270" s="61">
        <f>Beregninger_afgrøder!AQ264</f>
        <v>0</v>
      </c>
      <c r="N270" s="61">
        <f>Beregninger_afgrøder!AA264</f>
        <v>0</v>
      </c>
      <c r="O270" s="142">
        <f>Beregninger_afgrøder!AC264+IFERROR(Beregninger_efterafgrøder_udlæg!N265,0)</f>
        <v>0</v>
      </c>
      <c r="P270" s="147">
        <f>Forside!U274</f>
        <v>0</v>
      </c>
      <c r="Q270" s="147">
        <f>Forside!V274</f>
        <v>0</v>
      </c>
      <c r="R270" s="147">
        <f>Forside!W274</f>
        <v>0</v>
      </c>
      <c r="S270" s="148" t="e">
        <f>Forside!#REF!</f>
        <v>#REF!</v>
      </c>
      <c r="T270" s="148" t="e">
        <f>Forside!#REF!</f>
        <v>#REF!</v>
      </c>
      <c r="U270" s="148" t="e">
        <f>Forside!#REF!</f>
        <v>#REF!</v>
      </c>
      <c r="V270" s="142">
        <f>Forside!X274</f>
        <v>0</v>
      </c>
      <c r="W270" s="142" t="e">
        <f>Forside!#REF!</f>
        <v>#REF!</v>
      </c>
      <c r="X270" s="142" t="e">
        <f>Forside!#REF!</f>
        <v>#REF!</v>
      </c>
    </row>
    <row r="271" spans="1:24" x14ac:dyDescent="0.2">
      <c r="A271" s="63">
        <f>Forside!B275</f>
        <v>0</v>
      </c>
      <c r="B271" s="63">
        <f>Forside!E275</f>
        <v>0</v>
      </c>
      <c r="C271" s="63" t="e">
        <f>IF(Forside!#REF!&gt;0,Forside!#REF!,Forside!L275)</f>
        <v>#REF!</v>
      </c>
      <c r="D271" s="142">
        <f>Beregninger_afgrøder!P265</f>
        <v>0</v>
      </c>
      <c r="E271" s="142">
        <f>Beregninger_afgrøder!S265</f>
        <v>0</v>
      </c>
      <c r="F271" s="142">
        <f>Beregninger_afgrøder!V265</f>
        <v>0</v>
      </c>
      <c r="G271" s="61">
        <f>Beregninger_afgrøder!AE265</f>
        <v>0</v>
      </c>
      <c r="H271" s="61">
        <f>Beregninger_afgrøder!AH265</f>
        <v>0</v>
      </c>
      <c r="I271" s="61">
        <f>Beregninger_afgrøder!AK265</f>
        <v>0</v>
      </c>
      <c r="J271" s="61">
        <f>Beregninger_afgrøder!AL265</f>
        <v>0</v>
      </c>
      <c r="K271" s="61">
        <f>Beregninger_afgrøder!AM265</f>
        <v>0</v>
      </c>
      <c r="L271" s="61">
        <f>Beregninger_afgrøder!AN265</f>
        <v>0</v>
      </c>
      <c r="M271" s="61">
        <f>Beregninger_afgrøder!AQ265</f>
        <v>0</v>
      </c>
      <c r="N271" s="61">
        <f>Beregninger_afgrøder!AA265</f>
        <v>0</v>
      </c>
      <c r="O271" s="142">
        <f>Beregninger_afgrøder!AC265+IFERROR(Beregninger_efterafgrøder_udlæg!N266,0)</f>
        <v>0</v>
      </c>
      <c r="P271" s="147">
        <f>Forside!U275</f>
        <v>0</v>
      </c>
      <c r="Q271" s="147">
        <f>Forside!V275</f>
        <v>0</v>
      </c>
      <c r="R271" s="147">
        <f>Forside!W275</f>
        <v>0</v>
      </c>
      <c r="S271" s="148" t="e">
        <f>Forside!#REF!</f>
        <v>#REF!</v>
      </c>
      <c r="T271" s="148" t="e">
        <f>Forside!#REF!</f>
        <v>#REF!</v>
      </c>
      <c r="U271" s="148" t="e">
        <f>Forside!#REF!</f>
        <v>#REF!</v>
      </c>
      <c r="V271" s="142">
        <f>Forside!X275</f>
        <v>0</v>
      </c>
      <c r="W271" s="142" t="e">
        <f>Forside!#REF!</f>
        <v>#REF!</v>
      </c>
      <c r="X271" s="142" t="e">
        <f>Forside!#REF!</f>
        <v>#REF!</v>
      </c>
    </row>
    <row r="272" spans="1:24" x14ac:dyDescent="0.2">
      <c r="A272" s="63">
        <f>Forside!B276</f>
        <v>0</v>
      </c>
      <c r="B272" s="63">
        <f>Forside!E276</f>
        <v>0</v>
      </c>
      <c r="C272" s="63" t="e">
        <f>IF(Forside!#REF!&gt;0,Forside!#REF!,Forside!L276)</f>
        <v>#REF!</v>
      </c>
      <c r="D272" s="142">
        <f>Beregninger_afgrøder!P266</f>
        <v>0</v>
      </c>
      <c r="E272" s="142">
        <f>Beregninger_afgrøder!S266</f>
        <v>0</v>
      </c>
      <c r="F272" s="142">
        <f>Beregninger_afgrøder!V266</f>
        <v>0</v>
      </c>
      <c r="G272" s="61">
        <f>Beregninger_afgrøder!AE266</f>
        <v>0</v>
      </c>
      <c r="H272" s="61">
        <f>Beregninger_afgrøder!AH266</f>
        <v>0</v>
      </c>
      <c r="I272" s="61">
        <f>Beregninger_afgrøder!AK266</f>
        <v>0</v>
      </c>
      <c r="J272" s="61">
        <f>Beregninger_afgrøder!AL266</f>
        <v>0</v>
      </c>
      <c r="K272" s="61">
        <f>Beregninger_afgrøder!AM266</f>
        <v>0</v>
      </c>
      <c r="L272" s="61">
        <f>Beregninger_afgrøder!AN266</f>
        <v>0</v>
      </c>
      <c r="M272" s="61">
        <f>Beregninger_afgrøder!AQ266</f>
        <v>0</v>
      </c>
      <c r="N272" s="61">
        <f>Beregninger_afgrøder!AA266</f>
        <v>0</v>
      </c>
      <c r="O272" s="142">
        <f>Beregninger_afgrøder!AC266+IFERROR(Beregninger_efterafgrøder_udlæg!N267,0)</f>
        <v>0</v>
      </c>
      <c r="P272" s="147">
        <f>Forside!U276</f>
        <v>0</v>
      </c>
      <c r="Q272" s="147">
        <f>Forside!V276</f>
        <v>0</v>
      </c>
      <c r="R272" s="147">
        <f>Forside!W276</f>
        <v>0</v>
      </c>
      <c r="S272" s="148" t="e">
        <f>Forside!#REF!</f>
        <v>#REF!</v>
      </c>
      <c r="T272" s="148" t="e">
        <f>Forside!#REF!</f>
        <v>#REF!</v>
      </c>
      <c r="U272" s="148" t="e">
        <f>Forside!#REF!</f>
        <v>#REF!</v>
      </c>
      <c r="V272" s="142">
        <f>Forside!X276</f>
        <v>0</v>
      </c>
      <c r="W272" s="142" t="e">
        <f>Forside!#REF!</f>
        <v>#REF!</v>
      </c>
      <c r="X272" s="142" t="e">
        <f>Forside!#REF!</f>
        <v>#REF!</v>
      </c>
    </row>
    <row r="273" spans="1:24" x14ac:dyDescent="0.2">
      <c r="A273" s="63">
        <f>Forside!B277</f>
        <v>0</v>
      </c>
      <c r="B273" s="63">
        <f>Forside!E277</f>
        <v>0</v>
      </c>
      <c r="C273" s="63" t="e">
        <f>IF(Forside!#REF!&gt;0,Forside!#REF!,Forside!L277)</f>
        <v>#REF!</v>
      </c>
      <c r="D273" s="142">
        <f>Beregninger_afgrøder!P267</f>
        <v>0</v>
      </c>
      <c r="E273" s="142">
        <f>Beregninger_afgrøder!S267</f>
        <v>0</v>
      </c>
      <c r="F273" s="142">
        <f>Beregninger_afgrøder!V267</f>
        <v>0</v>
      </c>
      <c r="G273" s="61">
        <f>Beregninger_afgrøder!AE267</f>
        <v>0</v>
      </c>
      <c r="H273" s="61">
        <f>Beregninger_afgrøder!AH267</f>
        <v>0</v>
      </c>
      <c r="I273" s="61">
        <f>Beregninger_afgrøder!AK267</f>
        <v>0</v>
      </c>
      <c r="J273" s="61">
        <f>Beregninger_afgrøder!AL267</f>
        <v>0</v>
      </c>
      <c r="K273" s="61">
        <f>Beregninger_afgrøder!AM267</f>
        <v>0</v>
      </c>
      <c r="L273" s="61">
        <f>Beregninger_afgrøder!AN267</f>
        <v>0</v>
      </c>
      <c r="M273" s="61">
        <f>Beregninger_afgrøder!AQ267</f>
        <v>0</v>
      </c>
      <c r="N273" s="61">
        <f>Beregninger_afgrøder!AA267</f>
        <v>0</v>
      </c>
      <c r="O273" s="142">
        <f>Beregninger_afgrøder!AC267+IFERROR(Beregninger_efterafgrøder_udlæg!N268,0)</f>
        <v>0</v>
      </c>
      <c r="P273" s="147">
        <f>Forside!U277</f>
        <v>0</v>
      </c>
      <c r="Q273" s="147">
        <f>Forside!V277</f>
        <v>0</v>
      </c>
      <c r="R273" s="147">
        <f>Forside!W277</f>
        <v>0</v>
      </c>
      <c r="S273" s="148" t="e">
        <f>Forside!#REF!</f>
        <v>#REF!</v>
      </c>
      <c r="T273" s="148" t="e">
        <f>Forside!#REF!</f>
        <v>#REF!</v>
      </c>
      <c r="U273" s="148" t="e">
        <f>Forside!#REF!</f>
        <v>#REF!</v>
      </c>
      <c r="V273" s="142">
        <f>Forside!X277</f>
        <v>0</v>
      </c>
      <c r="W273" s="142" t="e">
        <f>Forside!#REF!</f>
        <v>#REF!</v>
      </c>
      <c r="X273" s="142" t="e">
        <f>Forside!#REF!</f>
        <v>#REF!</v>
      </c>
    </row>
    <row r="274" spans="1:24" x14ac:dyDescent="0.2">
      <c r="A274" s="63">
        <f>Forside!B278</f>
        <v>0</v>
      </c>
      <c r="B274" s="63">
        <f>Forside!E278</f>
        <v>0</v>
      </c>
      <c r="C274" s="63" t="e">
        <f>IF(Forside!#REF!&gt;0,Forside!#REF!,Forside!L278)</f>
        <v>#REF!</v>
      </c>
      <c r="D274" s="142">
        <f>Beregninger_afgrøder!P268</f>
        <v>0</v>
      </c>
      <c r="E274" s="142">
        <f>Beregninger_afgrøder!S268</f>
        <v>0</v>
      </c>
      <c r="F274" s="142">
        <f>Beregninger_afgrøder!V268</f>
        <v>0</v>
      </c>
      <c r="G274" s="61">
        <f>Beregninger_afgrøder!AE268</f>
        <v>0</v>
      </c>
      <c r="H274" s="61">
        <f>Beregninger_afgrøder!AH268</f>
        <v>0</v>
      </c>
      <c r="I274" s="61">
        <f>Beregninger_afgrøder!AK268</f>
        <v>0</v>
      </c>
      <c r="J274" s="61">
        <f>Beregninger_afgrøder!AL268</f>
        <v>0</v>
      </c>
      <c r="K274" s="61">
        <f>Beregninger_afgrøder!AM268</f>
        <v>0</v>
      </c>
      <c r="L274" s="61">
        <f>Beregninger_afgrøder!AN268</f>
        <v>0</v>
      </c>
      <c r="M274" s="61">
        <f>Beregninger_afgrøder!AQ268</f>
        <v>0</v>
      </c>
      <c r="N274" s="61">
        <f>Beregninger_afgrøder!AA268</f>
        <v>0</v>
      </c>
      <c r="O274" s="142">
        <f>Beregninger_afgrøder!AC268+IFERROR(Beregninger_efterafgrøder_udlæg!N269,0)</f>
        <v>0</v>
      </c>
      <c r="P274" s="147">
        <f>Forside!U278</f>
        <v>0</v>
      </c>
      <c r="Q274" s="147">
        <f>Forside!V278</f>
        <v>0</v>
      </c>
      <c r="R274" s="147">
        <f>Forside!W278</f>
        <v>0</v>
      </c>
      <c r="S274" s="148" t="e">
        <f>Forside!#REF!</f>
        <v>#REF!</v>
      </c>
      <c r="T274" s="148" t="e">
        <f>Forside!#REF!</f>
        <v>#REF!</v>
      </c>
      <c r="U274" s="148" t="e">
        <f>Forside!#REF!</f>
        <v>#REF!</v>
      </c>
      <c r="V274" s="142">
        <f>Forside!X278</f>
        <v>0</v>
      </c>
      <c r="W274" s="142" t="e">
        <f>Forside!#REF!</f>
        <v>#REF!</v>
      </c>
      <c r="X274" s="142" t="e">
        <f>Forside!#REF!</f>
        <v>#REF!</v>
      </c>
    </row>
    <row r="275" spans="1:24" x14ac:dyDescent="0.2">
      <c r="A275" s="63">
        <f>Forside!B279</f>
        <v>0</v>
      </c>
      <c r="B275" s="63">
        <f>Forside!E279</f>
        <v>0</v>
      </c>
      <c r="C275" s="63" t="e">
        <f>IF(Forside!#REF!&gt;0,Forside!#REF!,Forside!L279)</f>
        <v>#REF!</v>
      </c>
      <c r="D275" s="142">
        <f>Beregninger_afgrøder!P269</f>
        <v>0</v>
      </c>
      <c r="E275" s="142">
        <f>Beregninger_afgrøder!S269</f>
        <v>0</v>
      </c>
      <c r="F275" s="142">
        <f>Beregninger_afgrøder!V269</f>
        <v>0</v>
      </c>
      <c r="G275" s="61">
        <f>Beregninger_afgrøder!AE269</f>
        <v>0</v>
      </c>
      <c r="H275" s="61">
        <f>Beregninger_afgrøder!AH269</f>
        <v>0</v>
      </c>
      <c r="I275" s="61">
        <f>Beregninger_afgrøder!AK269</f>
        <v>0</v>
      </c>
      <c r="J275" s="61">
        <f>Beregninger_afgrøder!AL269</f>
        <v>0</v>
      </c>
      <c r="K275" s="61">
        <f>Beregninger_afgrøder!AM269</f>
        <v>0</v>
      </c>
      <c r="L275" s="61">
        <f>Beregninger_afgrøder!AN269</f>
        <v>0</v>
      </c>
      <c r="M275" s="61">
        <f>Beregninger_afgrøder!AQ269</f>
        <v>0</v>
      </c>
      <c r="N275" s="61">
        <f>Beregninger_afgrøder!AA269</f>
        <v>0</v>
      </c>
      <c r="O275" s="142">
        <f>Beregninger_afgrøder!AC269+IFERROR(Beregninger_efterafgrøder_udlæg!N270,0)</f>
        <v>0</v>
      </c>
      <c r="P275" s="147">
        <f>Forside!U279</f>
        <v>0</v>
      </c>
      <c r="Q275" s="147">
        <f>Forside!V279</f>
        <v>0</v>
      </c>
      <c r="R275" s="147">
        <f>Forside!W279</f>
        <v>0</v>
      </c>
      <c r="S275" s="148" t="e">
        <f>Forside!#REF!</f>
        <v>#REF!</v>
      </c>
      <c r="T275" s="148" t="e">
        <f>Forside!#REF!</f>
        <v>#REF!</v>
      </c>
      <c r="U275" s="148" t="e">
        <f>Forside!#REF!</f>
        <v>#REF!</v>
      </c>
      <c r="V275" s="142">
        <f>Forside!X279</f>
        <v>0</v>
      </c>
      <c r="W275" s="142" t="e">
        <f>Forside!#REF!</f>
        <v>#REF!</v>
      </c>
      <c r="X275" s="142" t="e">
        <f>Forside!#REF!</f>
        <v>#REF!</v>
      </c>
    </row>
    <row r="276" spans="1:24" x14ac:dyDescent="0.2">
      <c r="A276" s="63">
        <f>Forside!B280</f>
        <v>0</v>
      </c>
      <c r="B276" s="63">
        <f>Forside!E280</f>
        <v>0</v>
      </c>
      <c r="C276" s="63" t="e">
        <f>IF(Forside!#REF!&gt;0,Forside!#REF!,Forside!L280)</f>
        <v>#REF!</v>
      </c>
      <c r="D276" s="142">
        <f>Beregninger_afgrøder!P270</f>
        <v>0</v>
      </c>
      <c r="E276" s="142">
        <f>Beregninger_afgrøder!S270</f>
        <v>0</v>
      </c>
      <c r="F276" s="142">
        <f>Beregninger_afgrøder!V270</f>
        <v>0</v>
      </c>
      <c r="G276" s="61">
        <f>Beregninger_afgrøder!AE270</f>
        <v>0</v>
      </c>
      <c r="H276" s="61">
        <f>Beregninger_afgrøder!AH270</f>
        <v>0</v>
      </c>
      <c r="I276" s="61">
        <f>Beregninger_afgrøder!AK270</f>
        <v>0</v>
      </c>
      <c r="J276" s="61">
        <f>Beregninger_afgrøder!AL270</f>
        <v>0</v>
      </c>
      <c r="K276" s="61">
        <f>Beregninger_afgrøder!AM270</f>
        <v>0</v>
      </c>
      <c r="L276" s="61">
        <f>Beregninger_afgrøder!AN270</f>
        <v>0</v>
      </c>
      <c r="M276" s="61">
        <f>Beregninger_afgrøder!AQ270</f>
        <v>0</v>
      </c>
      <c r="N276" s="61">
        <f>Beregninger_afgrøder!AA270</f>
        <v>0</v>
      </c>
      <c r="O276" s="142">
        <f>Beregninger_afgrøder!AC270+IFERROR(Beregninger_efterafgrøder_udlæg!N271,0)</f>
        <v>0</v>
      </c>
      <c r="P276" s="147">
        <f>Forside!U280</f>
        <v>0</v>
      </c>
      <c r="Q276" s="147">
        <f>Forside!V280</f>
        <v>0</v>
      </c>
      <c r="R276" s="147">
        <f>Forside!W280</f>
        <v>0</v>
      </c>
      <c r="S276" s="148" t="e">
        <f>Forside!#REF!</f>
        <v>#REF!</v>
      </c>
      <c r="T276" s="148" t="e">
        <f>Forside!#REF!</f>
        <v>#REF!</v>
      </c>
      <c r="U276" s="148" t="e">
        <f>Forside!#REF!</f>
        <v>#REF!</v>
      </c>
      <c r="V276" s="142">
        <f>Forside!X280</f>
        <v>0</v>
      </c>
      <c r="W276" s="142" t="e">
        <f>Forside!#REF!</f>
        <v>#REF!</v>
      </c>
      <c r="X276" s="142" t="e">
        <f>Forside!#REF!</f>
        <v>#REF!</v>
      </c>
    </row>
    <row r="277" spans="1:24" x14ac:dyDescent="0.2">
      <c r="A277" s="63">
        <f>Forside!B281</f>
        <v>0</v>
      </c>
      <c r="B277" s="63">
        <f>Forside!E281</f>
        <v>0</v>
      </c>
      <c r="C277" s="63" t="e">
        <f>IF(Forside!#REF!&gt;0,Forside!#REF!,Forside!L281)</f>
        <v>#REF!</v>
      </c>
      <c r="D277" s="142">
        <f>Beregninger_afgrøder!P271</f>
        <v>0</v>
      </c>
      <c r="E277" s="142">
        <f>Beregninger_afgrøder!S271</f>
        <v>0</v>
      </c>
      <c r="F277" s="142">
        <f>Beregninger_afgrøder!V271</f>
        <v>0</v>
      </c>
      <c r="G277" s="61">
        <f>Beregninger_afgrøder!AE271</f>
        <v>0</v>
      </c>
      <c r="H277" s="61">
        <f>Beregninger_afgrøder!AH271</f>
        <v>0</v>
      </c>
      <c r="I277" s="61">
        <f>Beregninger_afgrøder!AK271</f>
        <v>0</v>
      </c>
      <c r="J277" s="61">
        <f>Beregninger_afgrøder!AL271</f>
        <v>0</v>
      </c>
      <c r="K277" s="61">
        <f>Beregninger_afgrøder!AM271</f>
        <v>0</v>
      </c>
      <c r="L277" s="61">
        <f>Beregninger_afgrøder!AN271</f>
        <v>0</v>
      </c>
      <c r="M277" s="61">
        <f>Beregninger_afgrøder!AQ271</f>
        <v>0</v>
      </c>
      <c r="N277" s="61">
        <f>Beregninger_afgrøder!AA271</f>
        <v>0</v>
      </c>
      <c r="O277" s="142">
        <f>Beregninger_afgrøder!AC271+IFERROR(Beregninger_efterafgrøder_udlæg!N272,0)</f>
        <v>0</v>
      </c>
      <c r="P277" s="147">
        <f>Forside!U281</f>
        <v>0</v>
      </c>
      <c r="Q277" s="147">
        <f>Forside!V281</f>
        <v>0</v>
      </c>
      <c r="R277" s="147">
        <f>Forside!W281</f>
        <v>0</v>
      </c>
      <c r="S277" s="148" t="e">
        <f>Forside!#REF!</f>
        <v>#REF!</v>
      </c>
      <c r="T277" s="148" t="e">
        <f>Forside!#REF!</f>
        <v>#REF!</v>
      </c>
      <c r="U277" s="148" t="e">
        <f>Forside!#REF!</f>
        <v>#REF!</v>
      </c>
      <c r="V277" s="142">
        <f>Forside!X281</f>
        <v>0</v>
      </c>
      <c r="W277" s="142" t="e">
        <f>Forside!#REF!</f>
        <v>#REF!</v>
      </c>
      <c r="X277" s="142" t="e">
        <f>Forside!#REF!</f>
        <v>#REF!</v>
      </c>
    </row>
    <row r="278" spans="1:24" x14ac:dyDescent="0.2">
      <c r="A278" s="63">
        <f>Forside!B282</f>
        <v>0</v>
      </c>
      <c r="B278" s="63">
        <f>Forside!E282</f>
        <v>0</v>
      </c>
      <c r="C278" s="63" t="e">
        <f>IF(Forside!#REF!&gt;0,Forside!#REF!,Forside!L282)</f>
        <v>#REF!</v>
      </c>
      <c r="D278" s="142">
        <f>Beregninger_afgrøder!P272</f>
        <v>0</v>
      </c>
      <c r="E278" s="142">
        <f>Beregninger_afgrøder!S272</f>
        <v>0</v>
      </c>
      <c r="F278" s="142">
        <f>Beregninger_afgrøder!V272</f>
        <v>0</v>
      </c>
      <c r="G278" s="61">
        <f>Beregninger_afgrøder!AE272</f>
        <v>0</v>
      </c>
      <c r="H278" s="61">
        <f>Beregninger_afgrøder!AH272</f>
        <v>0</v>
      </c>
      <c r="I278" s="61">
        <f>Beregninger_afgrøder!AK272</f>
        <v>0</v>
      </c>
      <c r="J278" s="61">
        <f>Beregninger_afgrøder!AL272</f>
        <v>0</v>
      </c>
      <c r="K278" s="61">
        <f>Beregninger_afgrøder!AM272</f>
        <v>0</v>
      </c>
      <c r="L278" s="61">
        <f>Beregninger_afgrøder!AN272</f>
        <v>0</v>
      </c>
      <c r="M278" s="61">
        <f>Beregninger_afgrøder!AQ272</f>
        <v>0</v>
      </c>
      <c r="N278" s="61">
        <f>Beregninger_afgrøder!AA272</f>
        <v>0</v>
      </c>
      <c r="O278" s="142">
        <f>Beregninger_afgrøder!AC272+IFERROR(Beregninger_efterafgrøder_udlæg!N273,0)</f>
        <v>0</v>
      </c>
      <c r="P278" s="147">
        <f>Forside!U282</f>
        <v>0</v>
      </c>
      <c r="Q278" s="147">
        <f>Forside!V282</f>
        <v>0</v>
      </c>
      <c r="R278" s="147">
        <f>Forside!W282</f>
        <v>0</v>
      </c>
      <c r="S278" s="148" t="e">
        <f>Forside!#REF!</f>
        <v>#REF!</v>
      </c>
      <c r="T278" s="148" t="e">
        <f>Forside!#REF!</f>
        <v>#REF!</v>
      </c>
      <c r="U278" s="148" t="e">
        <f>Forside!#REF!</f>
        <v>#REF!</v>
      </c>
      <c r="V278" s="142">
        <f>Forside!X282</f>
        <v>0</v>
      </c>
      <c r="W278" s="142" t="e">
        <f>Forside!#REF!</f>
        <v>#REF!</v>
      </c>
      <c r="X278" s="142" t="e">
        <f>Forside!#REF!</f>
        <v>#REF!</v>
      </c>
    </row>
    <row r="279" spans="1:24" x14ac:dyDescent="0.2">
      <c r="A279" s="63">
        <f>Forside!B283</f>
        <v>0</v>
      </c>
      <c r="B279" s="63">
        <f>Forside!E283</f>
        <v>0</v>
      </c>
      <c r="C279" s="63" t="e">
        <f>IF(Forside!#REF!&gt;0,Forside!#REF!,Forside!L283)</f>
        <v>#REF!</v>
      </c>
      <c r="D279" s="142">
        <f>Beregninger_afgrøder!P273</f>
        <v>0</v>
      </c>
      <c r="E279" s="142">
        <f>Beregninger_afgrøder!S273</f>
        <v>0</v>
      </c>
      <c r="F279" s="142">
        <f>Beregninger_afgrøder!V273</f>
        <v>0</v>
      </c>
      <c r="G279" s="61">
        <f>Beregninger_afgrøder!AE273</f>
        <v>0</v>
      </c>
      <c r="H279" s="61">
        <f>Beregninger_afgrøder!AH273</f>
        <v>0</v>
      </c>
      <c r="I279" s="61">
        <f>Beregninger_afgrøder!AK273</f>
        <v>0</v>
      </c>
      <c r="J279" s="61">
        <f>Beregninger_afgrøder!AL273</f>
        <v>0</v>
      </c>
      <c r="K279" s="61">
        <f>Beregninger_afgrøder!AM273</f>
        <v>0</v>
      </c>
      <c r="L279" s="61">
        <f>Beregninger_afgrøder!AN273</f>
        <v>0</v>
      </c>
      <c r="M279" s="61">
        <f>Beregninger_afgrøder!AQ273</f>
        <v>0</v>
      </c>
      <c r="N279" s="61">
        <f>Beregninger_afgrøder!AA273</f>
        <v>0</v>
      </c>
      <c r="O279" s="142">
        <f>Beregninger_afgrøder!AC273+IFERROR(Beregninger_efterafgrøder_udlæg!N274,0)</f>
        <v>0</v>
      </c>
      <c r="P279" s="147">
        <f>Forside!U283</f>
        <v>0</v>
      </c>
      <c r="Q279" s="147">
        <f>Forside!V283</f>
        <v>0</v>
      </c>
      <c r="R279" s="147">
        <f>Forside!W283</f>
        <v>0</v>
      </c>
      <c r="S279" s="148" t="e">
        <f>Forside!#REF!</f>
        <v>#REF!</v>
      </c>
      <c r="T279" s="148" t="e">
        <f>Forside!#REF!</f>
        <v>#REF!</v>
      </c>
      <c r="U279" s="148" t="e">
        <f>Forside!#REF!</f>
        <v>#REF!</v>
      </c>
      <c r="V279" s="142">
        <f>Forside!X283</f>
        <v>0</v>
      </c>
      <c r="W279" s="142" t="e">
        <f>Forside!#REF!</f>
        <v>#REF!</v>
      </c>
      <c r="X279" s="142" t="e">
        <f>Forside!#REF!</f>
        <v>#REF!</v>
      </c>
    </row>
    <row r="280" spans="1:24" x14ac:dyDescent="0.2">
      <c r="A280" s="63">
        <f>Forside!B284</f>
        <v>0</v>
      </c>
      <c r="B280" s="63">
        <f>Forside!E284</f>
        <v>0</v>
      </c>
      <c r="C280" s="63" t="e">
        <f>IF(Forside!#REF!&gt;0,Forside!#REF!,Forside!L284)</f>
        <v>#REF!</v>
      </c>
      <c r="D280" s="142">
        <f>Beregninger_afgrøder!P274</f>
        <v>0</v>
      </c>
      <c r="E280" s="142">
        <f>Beregninger_afgrøder!S274</f>
        <v>0</v>
      </c>
      <c r="F280" s="142">
        <f>Beregninger_afgrøder!V274</f>
        <v>0</v>
      </c>
      <c r="G280" s="61">
        <f>Beregninger_afgrøder!AE274</f>
        <v>0</v>
      </c>
      <c r="H280" s="61">
        <f>Beregninger_afgrøder!AH274</f>
        <v>0</v>
      </c>
      <c r="I280" s="61">
        <f>Beregninger_afgrøder!AK274</f>
        <v>0</v>
      </c>
      <c r="J280" s="61">
        <f>Beregninger_afgrøder!AL274</f>
        <v>0</v>
      </c>
      <c r="K280" s="61">
        <f>Beregninger_afgrøder!AM274</f>
        <v>0</v>
      </c>
      <c r="L280" s="61">
        <f>Beregninger_afgrøder!AN274</f>
        <v>0</v>
      </c>
      <c r="M280" s="61">
        <f>Beregninger_afgrøder!AQ274</f>
        <v>0</v>
      </c>
      <c r="N280" s="61">
        <f>Beregninger_afgrøder!AA274</f>
        <v>0</v>
      </c>
      <c r="O280" s="142">
        <f>Beregninger_afgrøder!AC274+IFERROR(Beregninger_efterafgrøder_udlæg!N275,0)</f>
        <v>0</v>
      </c>
      <c r="P280" s="147">
        <f>Forside!U284</f>
        <v>0</v>
      </c>
      <c r="Q280" s="147">
        <f>Forside!V284</f>
        <v>0</v>
      </c>
      <c r="R280" s="147">
        <f>Forside!W284</f>
        <v>0</v>
      </c>
      <c r="S280" s="148" t="e">
        <f>Forside!#REF!</f>
        <v>#REF!</v>
      </c>
      <c r="T280" s="148" t="e">
        <f>Forside!#REF!</f>
        <v>#REF!</v>
      </c>
      <c r="U280" s="148" t="e">
        <f>Forside!#REF!</f>
        <v>#REF!</v>
      </c>
      <c r="V280" s="142">
        <f>Forside!X284</f>
        <v>0</v>
      </c>
      <c r="W280" s="142" t="e">
        <f>Forside!#REF!</f>
        <v>#REF!</v>
      </c>
      <c r="X280" s="142" t="e">
        <f>Forside!#REF!</f>
        <v>#REF!</v>
      </c>
    </row>
    <row r="281" spans="1:24" x14ac:dyDescent="0.2">
      <c r="A281" s="63">
        <f>Forside!B285</f>
        <v>0</v>
      </c>
      <c r="B281" s="63">
        <f>Forside!E285</f>
        <v>0</v>
      </c>
      <c r="C281" s="63" t="e">
        <f>IF(Forside!#REF!&gt;0,Forside!#REF!,Forside!L285)</f>
        <v>#REF!</v>
      </c>
      <c r="D281" s="142">
        <f>Beregninger_afgrøder!P275</f>
        <v>0</v>
      </c>
      <c r="E281" s="142">
        <f>Beregninger_afgrøder!S275</f>
        <v>0</v>
      </c>
      <c r="F281" s="142">
        <f>Beregninger_afgrøder!V275</f>
        <v>0</v>
      </c>
      <c r="G281" s="61">
        <f>Beregninger_afgrøder!AE275</f>
        <v>0</v>
      </c>
      <c r="H281" s="61">
        <f>Beregninger_afgrøder!AH275</f>
        <v>0</v>
      </c>
      <c r="I281" s="61">
        <f>Beregninger_afgrøder!AK275</f>
        <v>0</v>
      </c>
      <c r="J281" s="61">
        <f>Beregninger_afgrøder!AL275</f>
        <v>0</v>
      </c>
      <c r="K281" s="61">
        <f>Beregninger_afgrøder!AM275</f>
        <v>0</v>
      </c>
      <c r="L281" s="61">
        <f>Beregninger_afgrøder!AN275</f>
        <v>0</v>
      </c>
      <c r="M281" s="61">
        <f>Beregninger_afgrøder!AQ275</f>
        <v>0</v>
      </c>
      <c r="N281" s="61">
        <f>Beregninger_afgrøder!AA275</f>
        <v>0</v>
      </c>
      <c r="O281" s="142">
        <f>Beregninger_afgrøder!AC275+IFERROR(Beregninger_efterafgrøder_udlæg!N276,0)</f>
        <v>0</v>
      </c>
      <c r="P281" s="147">
        <f>Forside!U285</f>
        <v>0</v>
      </c>
      <c r="Q281" s="147">
        <f>Forside!V285</f>
        <v>0</v>
      </c>
      <c r="R281" s="147">
        <f>Forside!W285</f>
        <v>0</v>
      </c>
      <c r="S281" s="148" t="e">
        <f>Forside!#REF!</f>
        <v>#REF!</v>
      </c>
      <c r="T281" s="148" t="e">
        <f>Forside!#REF!</f>
        <v>#REF!</v>
      </c>
      <c r="U281" s="148" t="e">
        <f>Forside!#REF!</f>
        <v>#REF!</v>
      </c>
      <c r="V281" s="142">
        <f>Forside!X285</f>
        <v>0</v>
      </c>
      <c r="W281" s="142" t="e">
        <f>Forside!#REF!</f>
        <v>#REF!</v>
      </c>
      <c r="X281" s="142" t="e">
        <f>Forside!#REF!</f>
        <v>#REF!</v>
      </c>
    </row>
    <row r="282" spans="1:24" x14ac:dyDescent="0.2">
      <c r="A282" s="63">
        <f>Forside!B286</f>
        <v>0</v>
      </c>
      <c r="B282" s="63">
        <f>Forside!E286</f>
        <v>0</v>
      </c>
      <c r="C282" s="63" t="e">
        <f>IF(Forside!#REF!&gt;0,Forside!#REF!,Forside!L286)</f>
        <v>#REF!</v>
      </c>
      <c r="D282" s="142">
        <f>Beregninger_afgrøder!P276</f>
        <v>0</v>
      </c>
      <c r="E282" s="142">
        <f>Beregninger_afgrøder!S276</f>
        <v>0</v>
      </c>
      <c r="F282" s="142">
        <f>Beregninger_afgrøder!V276</f>
        <v>0</v>
      </c>
      <c r="G282" s="61">
        <f>Beregninger_afgrøder!AE276</f>
        <v>0</v>
      </c>
      <c r="H282" s="61">
        <f>Beregninger_afgrøder!AH276</f>
        <v>0</v>
      </c>
      <c r="I282" s="61">
        <f>Beregninger_afgrøder!AK276</f>
        <v>0</v>
      </c>
      <c r="J282" s="61">
        <f>Beregninger_afgrøder!AL276</f>
        <v>0</v>
      </c>
      <c r="K282" s="61">
        <f>Beregninger_afgrøder!AM276</f>
        <v>0</v>
      </c>
      <c r="L282" s="61">
        <f>Beregninger_afgrøder!AN276</f>
        <v>0</v>
      </c>
      <c r="M282" s="61">
        <f>Beregninger_afgrøder!AQ276</f>
        <v>0</v>
      </c>
      <c r="N282" s="61">
        <f>Beregninger_afgrøder!AA276</f>
        <v>0</v>
      </c>
      <c r="O282" s="142">
        <f>Beregninger_afgrøder!AC276+IFERROR(Beregninger_efterafgrøder_udlæg!N277,0)</f>
        <v>0</v>
      </c>
      <c r="P282" s="147">
        <f>Forside!U286</f>
        <v>0</v>
      </c>
      <c r="Q282" s="147">
        <f>Forside!V286</f>
        <v>0</v>
      </c>
      <c r="R282" s="147">
        <f>Forside!W286</f>
        <v>0</v>
      </c>
      <c r="S282" s="148" t="e">
        <f>Forside!#REF!</f>
        <v>#REF!</v>
      </c>
      <c r="T282" s="148" t="e">
        <f>Forside!#REF!</f>
        <v>#REF!</v>
      </c>
      <c r="U282" s="148" t="e">
        <f>Forside!#REF!</f>
        <v>#REF!</v>
      </c>
      <c r="V282" s="142">
        <f>Forside!X286</f>
        <v>0</v>
      </c>
      <c r="W282" s="142" t="e">
        <f>Forside!#REF!</f>
        <v>#REF!</v>
      </c>
      <c r="X282" s="142" t="e">
        <f>Forside!#REF!</f>
        <v>#REF!</v>
      </c>
    </row>
    <row r="283" spans="1:24" x14ac:dyDescent="0.2">
      <c r="A283" s="63">
        <f>Forside!B287</f>
        <v>0</v>
      </c>
      <c r="B283" s="63">
        <f>Forside!E287</f>
        <v>0</v>
      </c>
      <c r="C283" s="63" t="e">
        <f>IF(Forside!#REF!&gt;0,Forside!#REF!,Forside!L287)</f>
        <v>#REF!</v>
      </c>
      <c r="D283" s="142">
        <f>Beregninger_afgrøder!P277</f>
        <v>0</v>
      </c>
      <c r="E283" s="142">
        <f>Beregninger_afgrøder!S277</f>
        <v>0</v>
      </c>
      <c r="F283" s="142">
        <f>Beregninger_afgrøder!V277</f>
        <v>0</v>
      </c>
      <c r="G283" s="61">
        <f>Beregninger_afgrøder!AE277</f>
        <v>0</v>
      </c>
      <c r="H283" s="61">
        <f>Beregninger_afgrøder!AH277</f>
        <v>0</v>
      </c>
      <c r="I283" s="61">
        <f>Beregninger_afgrøder!AK277</f>
        <v>0</v>
      </c>
      <c r="J283" s="61">
        <f>Beregninger_afgrøder!AL277</f>
        <v>0</v>
      </c>
      <c r="K283" s="61">
        <f>Beregninger_afgrøder!AM277</f>
        <v>0</v>
      </c>
      <c r="L283" s="61">
        <f>Beregninger_afgrøder!AN277</f>
        <v>0</v>
      </c>
      <c r="M283" s="61">
        <f>Beregninger_afgrøder!AQ277</f>
        <v>0</v>
      </c>
      <c r="N283" s="61">
        <f>Beregninger_afgrøder!AA277</f>
        <v>0</v>
      </c>
      <c r="O283" s="142">
        <f>Beregninger_afgrøder!AC277+IFERROR(Beregninger_efterafgrøder_udlæg!N278,0)</f>
        <v>0</v>
      </c>
      <c r="P283" s="147">
        <f>Forside!U287</f>
        <v>0</v>
      </c>
      <c r="Q283" s="147">
        <f>Forside!V287</f>
        <v>0</v>
      </c>
      <c r="R283" s="147">
        <f>Forside!W287</f>
        <v>0</v>
      </c>
      <c r="S283" s="148" t="e">
        <f>Forside!#REF!</f>
        <v>#REF!</v>
      </c>
      <c r="T283" s="148" t="e">
        <f>Forside!#REF!</f>
        <v>#REF!</v>
      </c>
      <c r="U283" s="148" t="e">
        <f>Forside!#REF!</f>
        <v>#REF!</v>
      </c>
      <c r="V283" s="142">
        <f>Forside!X287</f>
        <v>0</v>
      </c>
      <c r="W283" s="142" t="e">
        <f>Forside!#REF!</f>
        <v>#REF!</v>
      </c>
      <c r="X283" s="142" t="e">
        <f>Forside!#REF!</f>
        <v>#REF!</v>
      </c>
    </row>
    <row r="284" spans="1:24" x14ac:dyDescent="0.2">
      <c r="A284" s="63">
        <f>Forside!B288</f>
        <v>0</v>
      </c>
      <c r="B284" s="63">
        <f>Forside!E288</f>
        <v>0</v>
      </c>
      <c r="C284" s="63" t="e">
        <f>IF(Forside!#REF!&gt;0,Forside!#REF!,Forside!L288)</f>
        <v>#REF!</v>
      </c>
      <c r="D284" s="142">
        <f>Beregninger_afgrøder!P278</f>
        <v>0</v>
      </c>
      <c r="E284" s="142">
        <f>Beregninger_afgrøder!S278</f>
        <v>0</v>
      </c>
      <c r="F284" s="142">
        <f>Beregninger_afgrøder!V278</f>
        <v>0</v>
      </c>
      <c r="G284" s="61">
        <f>Beregninger_afgrøder!AE278</f>
        <v>0</v>
      </c>
      <c r="H284" s="61">
        <f>Beregninger_afgrøder!AH278</f>
        <v>0</v>
      </c>
      <c r="I284" s="61">
        <f>Beregninger_afgrøder!AK278</f>
        <v>0</v>
      </c>
      <c r="J284" s="61">
        <f>Beregninger_afgrøder!AL278</f>
        <v>0</v>
      </c>
      <c r="K284" s="61">
        <f>Beregninger_afgrøder!AM278</f>
        <v>0</v>
      </c>
      <c r="L284" s="61">
        <f>Beregninger_afgrøder!AN278</f>
        <v>0</v>
      </c>
      <c r="M284" s="61">
        <f>Beregninger_afgrøder!AQ278</f>
        <v>0</v>
      </c>
      <c r="N284" s="61">
        <f>Beregninger_afgrøder!AA278</f>
        <v>0</v>
      </c>
      <c r="O284" s="142">
        <f>Beregninger_afgrøder!AC278+IFERROR(Beregninger_efterafgrøder_udlæg!N279,0)</f>
        <v>0</v>
      </c>
      <c r="P284" s="147">
        <f>Forside!U288</f>
        <v>0</v>
      </c>
      <c r="Q284" s="147">
        <f>Forside!V288</f>
        <v>0</v>
      </c>
      <c r="R284" s="147">
        <f>Forside!W288</f>
        <v>0</v>
      </c>
      <c r="S284" s="148" t="e">
        <f>Forside!#REF!</f>
        <v>#REF!</v>
      </c>
      <c r="T284" s="148" t="e">
        <f>Forside!#REF!</f>
        <v>#REF!</v>
      </c>
      <c r="U284" s="148" t="e">
        <f>Forside!#REF!</f>
        <v>#REF!</v>
      </c>
      <c r="V284" s="142">
        <f>Forside!X288</f>
        <v>0</v>
      </c>
      <c r="W284" s="142" t="e">
        <f>Forside!#REF!</f>
        <v>#REF!</v>
      </c>
      <c r="X284" s="142" t="e">
        <f>Forside!#REF!</f>
        <v>#REF!</v>
      </c>
    </row>
    <row r="285" spans="1:24" x14ac:dyDescent="0.2">
      <c r="A285" s="63">
        <f>Forside!B289</f>
        <v>0</v>
      </c>
      <c r="B285" s="63">
        <f>Forside!E289</f>
        <v>0</v>
      </c>
      <c r="C285" s="63" t="e">
        <f>IF(Forside!#REF!&gt;0,Forside!#REF!,Forside!L289)</f>
        <v>#REF!</v>
      </c>
      <c r="D285" s="142">
        <f>Beregninger_afgrøder!P279</f>
        <v>0</v>
      </c>
      <c r="E285" s="142">
        <f>Beregninger_afgrøder!S279</f>
        <v>0</v>
      </c>
      <c r="F285" s="142">
        <f>Beregninger_afgrøder!V279</f>
        <v>0</v>
      </c>
      <c r="G285" s="61">
        <f>Beregninger_afgrøder!AE279</f>
        <v>0</v>
      </c>
      <c r="H285" s="61">
        <f>Beregninger_afgrøder!AH279</f>
        <v>0</v>
      </c>
      <c r="I285" s="61">
        <f>Beregninger_afgrøder!AK279</f>
        <v>0</v>
      </c>
      <c r="J285" s="61">
        <f>Beregninger_afgrøder!AL279</f>
        <v>0</v>
      </c>
      <c r="K285" s="61">
        <f>Beregninger_afgrøder!AM279</f>
        <v>0</v>
      </c>
      <c r="L285" s="61">
        <f>Beregninger_afgrøder!AN279</f>
        <v>0</v>
      </c>
      <c r="M285" s="61">
        <f>Beregninger_afgrøder!AQ279</f>
        <v>0</v>
      </c>
      <c r="N285" s="61">
        <f>Beregninger_afgrøder!AA279</f>
        <v>0</v>
      </c>
      <c r="O285" s="142">
        <f>Beregninger_afgrøder!AC279+IFERROR(Beregninger_efterafgrøder_udlæg!N280,0)</f>
        <v>0</v>
      </c>
      <c r="P285" s="147">
        <f>Forside!U289</f>
        <v>0</v>
      </c>
      <c r="Q285" s="147">
        <f>Forside!V289</f>
        <v>0</v>
      </c>
      <c r="R285" s="147">
        <f>Forside!W289</f>
        <v>0</v>
      </c>
      <c r="S285" s="148" t="e">
        <f>Forside!#REF!</f>
        <v>#REF!</v>
      </c>
      <c r="T285" s="148" t="e">
        <f>Forside!#REF!</f>
        <v>#REF!</v>
      </c>
      <c r="U285" s="148" t="e">
        <f>Forside!#REF!</f>
        <v>#REF!</v>
      </c>
      <c r="V285" s="142">
        <f>Forside!X289</f>
        <v>0</v>
      </c>
      <c r="W285" s="142" t="e">
        <f>Forside!#REF!</f>
        <v>#REF!</v>
      </c>
      <c r="X285" s="142" t="e">
        <f>Forside!#REF!</f>
        <v>#REF!</v>
      </c>
    </row>
    <row r="286" spans="1:24" x14ac:dyDescent="0.2">
      <c r="A286" s="63">
        <f>Forside!B290</f>
        <v>0</v>
      </c>
      <c r="B286" s="63">
        <f>Forside!E290</f>
        <v>0</v>
      </c>
      <c r="C286" s="63" t="e">
        <f>IF(Forside!#REF!&gt;0,Forside!#REF!,Forside!L290)</f>
        <v>#REF!</v>
      </c>
      <c r="D286" s="142">
        <f>Beregninger_afgrøder!P280</f>
        <v>0</v>
      </c>
      <c r="E286" s="142">
        <f>Beregninger_afgrøder!S280</f>
        <v>0</v>
      </c>
      <c r="F286" s="142">
        <f>Beregninger_afgrøder!V280</f>
        <v>0</v>
      </c>
      <c r="G286" s="61">
        <f>Beregninger_afgrøder!AE280</f>
        <v>0</v>
      </c>
      <c r="H286" s="61">
        <f>Beregninger_afgrøder!AH280</f>
        <v>0</v>
      </c>
      <c r="I286" s="61">
        <f>Beregninger_afgrøder!AK280</f>
        <v>0</v>
      </c>
      <c r="J286" s="61">
        <f>Beregninger_afgrøder!AL280</f>
        <v>0</v>
      </c>
      <c r="K286" s="61">
        <f>Beregninger_afgrøder!AM280</f>
        <v>0</v>
      </c>
      <c r="L286" s="61">
        <f>Beregninger_afgrøder!AN280</f>
        <v>0</v>
      </c>
      <c r="M286" s="61">
        <f>Beregninger_afgrøder!AQ280</f>
        <v>0</v>
      </c>
      <c r="N286" s="61">
        <f>Beregninger_afgrøder!AA280</f>
        <v>0</v>
      </c>
      <c r="O286" s="142">
        <f>Beregninger_afgrøder!AC280+IFERROR(Beregninger_efterafgrøder_udlæg!N281,0)</f>
        <v>0</v>
      </c>
      <c r="P286" s="147">
        <f>Forside!U290</f>
        <v>0</v>
      </c>
      <c r="Q286" s="147">
        <f>Forside!V290</f>
        <v>0</v>
      </c>
      <c r="R286" s="147">
        <f>Forside!W290</f>
        <v>0</v>
      </c>
      <c r="S286" s="148" t="e">
        <f>Forside!#REF!</f>
        <v>#REF!</v>
      </c>
      <c r="T286" s="148" t="e">
        <f>Forside!#REF!</f>
        <v>#REF!</v>
      </c>
      <c r="U286" s="148" t="e">
        <f>Forside!#REF!</f>
        <v>#REF!</v>
      </c>
      <c r="V286" s="142">
        <f>Forside!X290</f>
        <v>0</v>
      </c>
      <c r="W286" s="142" t="e">
        <f>Forside!#REF!</f>
        <v>#REF!</v>
      </c>
      <c r="X286" s="142" t="e">
        <f>Forside!#REF!</f>
        <v>#REF!</v>
      </c>
    </row>
    <row r="287" spans="1:24" x14ac:dyDescent="0.2">
      <c r="A287" s="63">
        <f>Forside!B291</f>
        <v>0</v>
      </c>
      <c r="B287" s="63">
        <f>Forside!E291</f>
        <v>0</v>
      </c>
      <c r="C287" s="63" t="e">
        <f>IF(Forside!#REF!&gt;0,Forside!#REF!,Forside!L291)</f>
        <v>#REF!</v>
      </c>
      <c r="D287" s="142">
        <f>Beregninger_afgrøder!P281</f>
        <v>0</v>
      </c>
      <c r="E287" s="142">
        <f>Beregninger_afgrøder!S281</f>
        <v>0</v>
      </c>
      <c r="F287" s="142">
        <f>Beregninger_afgrøder!V281</f>
        <v>0</v>
      </c>
      <c r="G287" s="61">
        <f>Beregninger_afgrøder!AE281</f>
        <v>0</v>
      </c>
      <c r="H287" s="61">
        <f>Beregninger_afgrøder!AH281</f>
        <v>0</v>
      </c>
      <c r="I287" s="61">
        <f>Beregninger_afgrøder!AK281</f>
        <v>0</v>
      </c>
      <c r="J287" s="61">
        <f>Beregninger_afgrøder!AL281</f>
        <v>0</v>
      </c>
      <c r="K287" s="61">
        <f>Beregninger_afgrøder!AM281</f>
        <v>0</v>
      </c>
      <c r="L287" s="61">
        <f>Beregninger_afgrøder!AN281</f>
        <v>0</v>
      </c>
      <c r="M287" s="61">
        <f>Beregninger_afgrøder!AQ281</f>
        <v>0</v>
      </c>
      <c r="N287" s="61">
        <f>Beregninger_afgrøder!AA281</f>
        <v>0</v>
      </c>
      <c r="O287" s="142">
        <f>Beregninger_afgrøder!AC281+IFERROR(Beregninger_efterafgrøder_udlæg!N282,0)</f>
        <v>0</v>
      </c>
      <c r="P287" s="147">
        <f>Forside!U291</f>
        <v>0</v>
      </c>
      <c r="Q287" s="147">
        <f>Forside!V291</f>
        <v>0</v>
      </c>
      <c r="R287" s="147">
        <f>Forside!W291</f>
        <v>0</v>
      </c>
      <c r="S287" s="148" t="e">
        <f>Forside!#REF!</f>
        <v>#REF!</v>
      </c>
      <c r="T287" s="148" t="e">
        <f>Forside!#REF!</f>
        <v>#REF!</v>
      </c>
      <c r="U287" s="148" t="e">
        <f>Forside!#REF!</f>
        <v>#REF!</v>
      </c>
      <c r="V287" s="142">
        <f>Forside!X291</f>
        <v>0</v>
      </c>
      <c r="W287" s="142" t="e">
        <f>Forside!#REF!</f>
        <v>#REF!</v>
      </c>
      <c r="X287" s="142" t="e">
        <f>Forside!#REF!</f>
        <v>#REF!</v>
      </c>
    </row>
    <row r="288" spans="1:24" x14ac:dyDescent="0.2">
      <c r="A288" s="63">
        <f>Forside!B292</f>
        <v>0</v>
      </c>
      <c r="B288" s="63">
        <f>Forside!E292</f>
        <v>0</v>
      </c>
      <c r="C288" s="63" t="e">
        <f>IF(Forside!#REF!&gt;0,Forside!#REF!,Forside!L292)</f>
        <v>#REF!</v>
      </c>
      <c r="D288" s="142">
        <f>Beregninger_afgrøder!P282</f>
        <v>0</v>
      </c>
      <c r="E288" s="142">
        <f>Beregninger_afgrøder!S282</f>
        <v>0</v>
      </c>
      <c r="F288" s="142">
        <f>Beregninger_afgrøder!V282</f>
        <v>0</v>
      </c>
      <c r="G288" s="61">
        <f>Beregninger_afgrøder!AE282</f>
        <v>0</v>
      </c>
      <c r="H288" s="61">
        <f>Beregninger_afgrøder!AH282</f>
        <v>0</v>
      </c>
      <c r="I288" s="61">
        <f>Beregninger_afgrøder!AK282</f>
        <v>0</v>
      </c>
      <c r="J288" s="61">
        <f>Beregninger_afgrøder!AL282</f>
        <v>0</v>
      </c>
      <c r="K288" s="61">
        <f>Beregninger_afgrøder!AM282</f>
        <v>0</v>
      </c>
      <c r="L288" s="61">
        <f>Beregninger_afgrøder!AN282</f>
        <v>0</v>
      </c>
      <c r="M288" s="61">
        <f>Beregninger_afgrøder!AQ282</f>
        <v>0</v>
      </c>
      <c r="N288" s="61">
        <f>Beregninger_afgrøder!AA282</f>
        <v>0</v>
      </c>
      <c r="O288" s="142">
        <f>Beregninger_afgrøder!AC282+IFERROR(Beregninger_efterafgrøder_udlæg!N283,0)</f>
        <v>0</v>
      </c>
      <c r="P288" s="147">
        <f>Forside!U292</f>
        <v>0</v>
      </c>
      <c r="Q288" s="147">
        <f>Forside!V292</f>
        <v>0</v>
      </c>
      <c r="R288" s="147">
        <f>Forside!W292</f>
        <v>0</v>
      </c>
      <c r="S288" s="148" t="e">
        <f>Forside!#REF!</f>
        <v>#REF!</v>
      </c>
      <c r="T288" s="148" t="e">
        <f>Forside!#REF!</f>
        <v>#REF!</v>
      </c>
      <c r="U288" s="148" t="e">
        <f>Forside!#REF!</f>
        <v>#REF!</v>
      </c>
      <c r="V288" s="142">
        <f>Forside!X292</f>
        <v>0</v>
      </c>
      <c r="W288" s="142" t="e">
        <f>Forside!#REF!</f>
        <v>#REF!</v>
      </c>
      <c r="X288" s="142" t="e">
        <f>Forside!#REF!</f>
        <v>#REF!</v>
      </c>
    </row>
    <row r="289" spans="1:24" x14ac:dyDescent="0.2">
      <c r="A289" s="63">
        <f>Forside!B293</f>
        <v>0</v>
      </c>
      <c r="B289" s="63">
        <f>Forside!E293</f>
        <v>0</v>
      </c>
      <c r="C289" s="63" t="e">
        <f>IF(Forside!#REF!&gt;0,Forside!#REF!,Forside!L293)</f>
        <v>#REF!</v>
      </c>
      <c r="D289" s="142">
        <f>Beregninger_afgrøder!P283</f>
        <v>0</v>
      </c>
      <c r="E289" s="142">
        <f>Beregninger_afgrøder!S283</f>
        <v>0</v>
      </c>
      <c r="F289" s="142">
        <f>Beregninger_afgrøder!V283</f>
        <v>0</v>
      </c>
      <c r="G289" s="61">
        <f>Beregninger_afgrøder!AE283</f>
        <v>0</v>
      </c>
      <c r="H289" s="61">
        <f>Beregninger_afgrøder!AH283</f>
        <v>0</v>
      </c>
      <c r="I289" s="61">
        <f>Beregninger_afgrøder!AK283</f>
        <v>0</v>
      </c>
      <c r="J289" s="61">
        <f>Beregninger_afgrøder!AL283</f>
        <v>0</v>
      </c>
      <c r="K289" s="61">
        <f>Beregninger_afgrøder!AM283</f>
        <v>0</v>
      </c>
      <c r="L289" s="61">
        <f>Beregninger_afgrøder!AN283</f>
        <v>0</v>
      </c>
      <c r="M289" s="61">
        <f>Beregninger_afgrøder!AQ283</f>
        <v>0</v>
      </c>
      <c r="N289" s="61">
        <f>Beregninger_afgrøder!AA283</f>
        <v>0</v>
      </c>
      <c r="O289" s="142">
        <f>Beregninger_afgrøder!AC283+IFERROR(Beregninger_efterafgrøder_udlæg!N284,0)</f>
        <v>0</v>
      </c>
      <c r="P289" s="147">
        <f>Forside!U293</f>
        <v>0</v>
      </c>
      <c r="Q289" s="147">
        <f>Forside!V293</f>
        <v>0</v>
      </c>
      <c r="R289" s="147">
        <f>Forside!W293</f>
        <v>0</v>
      </c>
      <c r="S289" s="148" t="e">
        <f>Forside!#REF!</f>
        <v>#REF!</v>
      </c>
      <c r="T289" s="148" t="e">
        <f>Forside!#REF!</f>
        <v>#REF!</v>
      </c>
      <c r="U289" s="148" t="e">
        <f>Forside!#REF!</f>
        <v>#REF!</v>
      </c>
      <c r="V289" s="142">
        <f>Forside!X293</f>
        <v>0</v>
      </c>
      <c r="W289" s="142" t="e">
        <f>Forside!#REF!</f>
        <v>#REF!</v>
      </c>
      <c r="X289" s="142" t="e">
        <f>Forside!#REF!</f>
        <v>#REF!</v>
      </c>
    </row>
    <row r="290" spans="1:24" x14ac:dyDescent="0.2">
      <c r="A290" s="63">
        <f>Forside!B294</f>
        <v>0</v>
      </c>
      <c r="B290" s="63">
        <f>Forside!E294</f>
        <v>0</v>
      </c>
      <c r="C290" s="63" t="e">
        <f>IF(Forside!#REF!&gt;0,Forside!#REF!,Forside!L294)</f>
        <v>#REF!</v>
      </c>
      <c r="D290" s="142">
        <f>Beregninger_afgrøder!P284</f>
        <v>0</v>
      </c>
      <c r="E290" s="142">
        <f>Beregninger_afgrøder!S284</f>
        <v>0</v>
      </c>
      <c r="F290" s="142">
        <f>Beregninger_afgrøder!V284</f>
        <v>0</v>
      </c>
      <c r="G290" s="61">
        <f>Beregninger_afgrøder!AE284</f>
        <v>0</v>
      </c>
      <c r="H290" s="61">
        <f>Beregninger_afgrøder!AH284</f>
        <v>0</v>
      </c>
      <c r="I290" s="61">
        <f>Beregninger_afgrøder!AK284</f>
        <v>0</v>
      </c>
      <c r="J290" s="61">
        <f>Beregninger_afgrøder!AL284</f>
        <v>0</v>
      </c>
      <c r="K290" s="61">
        <f>Beregninger_afgrøder!AM284</f>
        <v>0</v>
      </c>
      <c r="L290" s="61">
        <f>Beregninger_afgrøder!AN284</f>
        <v>0</v>
      </c>
      <c r="M290" s="61">
        <f>Beregninger_afgrøder!AQ284</f>
        <v>0</v>
      </c>
      <c r="N290" s="61">
        <f>Beregninger_afgrøder!AA284</f>
        <v>0</v>
      </c>
      <c r="O290" s="142">
        <f>Beregninger_afgrøder!AC284+IFERROR(Beregninger_efterafgrøder_udlæg!N285,0)</f>
        <v>0</v>
      </c>
      <c r="P290" s="147">
        <f>Forside!U294</f>
        <v>0</v>
      </c>
      <c r="Q290" s="147">
        <f>Forside!V294</f>
        <v>0</v>
      </c>
      <c r="R290" s="147">
        <f>Forside!W294</f>
        <v>0</v>
      </c>
      <c r="S290" s="148" t="e">
        <f>Forside!#REF!</f>
        <v>#REF!</v>
      </c>
      <c r="T290" s="148" t="e">
        <f>Forside!#REF!</f>
        <v>#REF!</v>
      </c>
      <c r="U290" s="148" t="e">
        <f>Forside!#REF!</f>
        <v>#REF!</v>
      </c>
      <c r="V290" s="142">
        <f>Forside!X294</f>
        <v>0</v>
      </c>
      <c r="W290" s="142" t="e">
        <f>Forside!#REF!</f>
        <v>#REF!</v>
      </c>
      <c r="X290" s="142" t="e">
        <f>Forside!#REF!</f>
        <v>#REF!</v>
      </c>
    </row>
    <row r="291" spans="1:24" x14ac:dyDescent="0.2">
      <c r="A291" s="63">
        <f>Forside!B295</f>
        <v>0</v>
      </c>
      <c r="B291" s="63">
        <f>Forside!E295</f>
        <v>0</v>
      </c>
      <c r="C291" s="63" t="e">
        <f>IF(Forside!#REF!&gt;0,Forside!#REF!,Forside!L295)</f>
        <v>#REF!</v>
      </c>
      <c r="D291" s="142">
        <f>Beregninger_afgrøder!P285</f>
        <v>0</v>
      </c>
      <c r="E291" s="142">
        <f>Beregninger_afgrøder!S285</f>
        <v>0</v>
      </c>
      <c r="F291" s="142">
        <f>Beregninger_afgrøder!V285</f>
        <v>0</v>
      </c>
      <c r="G291" s="61">
        <f>Beregninger_afgrøder!AE285</f>
        <v>0</v>
      </c>
      <c r="H291" s="61">
        <f>Beregninger_afgrøder!AH285</f>
        <v>0</v>
      </c>
      <c r="I291" s="61">
        <f>Beregninger_afgrøder!AK285</f>
        <v>0</v>
      </c>
      <c r="J291" s="61">
        <f>Beregninger_afgrøder!AL285</f>
        <v>0</v>
      </c>
      <c r="K291" s="61">
        <f>Beregninger_afgrøder!AM285</f>
        <v>0</v>
      </c>
      <c r="L291" s="61">
        <f>Beregninger_afgrøder!AN285</f>
        <v>0</v>
      </c>
      <c r="M291" s="61">
        <f>Beregninger_afgrøder!AQ285</f>
        <v>0</v>
      </c>
      <c r="N291" s="61">
        <f>Beregninger_afgrøder!AA285</f>
        <v>0</v>
      </c>
      <c r="O291" s="142">
        <f>Beregninger_afgrøder!AC285+IFERROR(Beregninger_efterafgrøder_udlæg!N286,0)</f>
        <v>0</v>
      </c>
      <c r="P291" s="147">
        <f>Forside!U295</f>
        <v>0</v>
      </c>
      <c r="Q291" s="147">
        <f>Forside!V295</f>
        <v>0</v>
      </c>
      <c r="R291" s="147">
        <f>Forside!W295</f>
        <v>0</v>
      </c>
      <c r="S291" s="148" t="e">
        <f>Forside!#REF!</f>
        <v>#REF!</v>
      </c>
      <c r="T291" s="148" t="e">
        <f>Forside!#REF!</f>
        <v>#REF!</v>
      </c>
      <c r="U291" s="148" t="e">
        <f>Forside!#REF!</f>
        <v>#REF!</v>
      </c>
      <c r="V291" s="142">
        <f>Forside!X295</f>
        <v>0</v>
      </c>
      <c r="W291" s="142" t="e">
        <f>Forside!#REF!</f>
        <v>#REF!</v>
      </c>
      <c r="X291" s="142" t="e">
        <f>Forside!#REF!</f>
        <v>#REF!</v>
      </c>
    </row>
    <row r="292" spans="1:24" x14ac:dyDescent="0.2">
      <c r="A292" s="63">
        <f>Forside!B296</f>
        <v>0</v>
      </c>
      <c r="B292" s="63">
        <f>Forside!E296</f>
        <v>0</v>
      </c>
      <c r="C292" s="63" t="e">
        <f>IF(Forside!#REF!&gt;0,Forside!#REF!,Forside!L296)</f>
        <v>#REF!</v>
      </c>
      <c r="D292" s="142">
        <f>Beregninger_afgrøder!P286</f>
        <v>0</v>
      </c>
      <c r="E292" s="142">
        <f>Beregninger_afgrøder!S286</f>
        <v>0</v>
      </c>
      <c r="F292" s="142">
        <f>Beregninger_afgrøder!V286</f>
        <v>0</v>
      </c>
      <c r="G292" s="61">
        <f>Beregninger_afgrøder!AE286</f>
        <v>0</v>
      </c>
      <c r="H292" s="61">
        <f>Beregninger_afgrøder!AH286</f>
        <v>0</v>
      </c>
      <c r="I292" s="61">
        <f>Beregninger_afgrøder!AK286</f>
        <v>0</v>
      </c>
      <c r="J292" s="61">
        <f>Beregninger_afgrøder!AL286</f>
        <v>0</v>
      </c>
      <c r="K292" s="61">
        <f>Beregninger_afgrøder!AM286</f>
        <v>0</v>
      </c>
      <c r="L292" s="61">
        <f>Beregninger_afgrøder!AN286</f>
        <v>0</v>
      </c>
      <c r="M292" s="61">
        <f>Beregninger_afgrøder!AQ286</f>
        <v>0</v>
      </c>
      <c r="N292" s="61">
        <f>Beregninger_afgrøder!AA286</f>
        <v>0</v>
      </c>
      <c r="O292" s="142">
        <f>Beregninger_afgrøder!AC286+IFERROR(Beregninger_efterafgrøder_udlæg!N287,0)</f>
        <v>0</v>
      </c>
      <c r="P292" s="147">
        <f>Forside!U296</f>
        <v>0</v>
      </c>
      <c r="Q292" s="147">
        <f>Forside!V296</f>
        <v>0</v>
      </c>
      <c r="R292" s="147">
        <f>Forside!W296</f>
        <v>0</v>
      </c>
      <c r="S292" s="148" t="e">
        <f>Forside!#REF!</f>
        <v>#REF!</v>
      </c>
      <c r="T292" s="148" t="e">
        <f>Forside!#REF!</f>
        <v>#REF!</v>
      </c>
      <c r="U292" s="148" t="e">
        <f>Forside!#REF!</f>
        <v>#REF!</v>
      </c>
      <c r="V292" s="142">
        <f>Forside!X296</f>
        <v>0</v>
      </c>
      <c r="W292" s="142" t="e">
        <f>Forside!#REF!</f>
        <v>#REF!</v>
      </c>
      <c r="X292" s="142" t="e">
        <f>Forside!#REF!</f>
        <v>#REF!</v>
      </c>
    </row>
    <row r="293" spans="1:24" x14ac:dyDescent="0.2">
      <c r="A293" s="63">
        <f>Forside!B297</f>
        <v>0</v>
      </c>
      <c r="B293" s="63">
        <f>Forside!E297</f>
        <v>0</v>
      </c>
      <c r="C293" s="63" t="e">
        <f>IF(Forside!#REF!&gt;0,Forside!#REF!,Forside!L297)</f>
        <v>#REF!</v>
      </c>
      <c r="D293" s="142">
        <f>Beregninger_afgrøder!P287</f>
        <v>0</v>
      </c>
      <c r="E293" s="142">
        <f>Beregninger_afgrøder!S287</f>
        <v>0</v>
      </c>
      <c r="F293" s="142">
        <f>Beregninger_afgrøder!V287</f>
        <v>0</v>
      </c>
      <c r="G293" s="61">
        <f>Beregninger_afgrøder!AE287</f>
        <v>0</v>
      </c>
      <c r="H293" s="61">
        <f>Beregninger_afgrøder!AH287</f>
        <v>0</v>
      </c>
      <c r="I293" s="61">
        <f>Beregninger_afgrøder!AK287</f>
        <v>0</v>
      </c>
      <c r="J293" s="61">
        <f>Beregninger_afgrøder!AL287</f>
        <v>0</v>
      </c>
      <c r="K293" s="61">
        <f>Beregninger_afgrøder!AM287</f>
        <v>0</v>
      </c>
      <c r="L293" s="61">
        <f>Beregninger_afgrøder!AN287</f>
        <v>0</v>
      </c>
      <c r="M293" s="61">
        <f>Beregninger_afgrøder!AQ287</f>
        <v>0</v>
      </c>
      <c r="N293" s="61">
        <f>Beregninger_afgrøder!AA287</f>
        <v>0</v>
      </c>
      <c r="O293" s="142">
        <f>Beregninger_afgrøder!AC287+IFERROR(Beregninger_efterafgrøder_udlæg!N288,0)</f>
        <v>0</v>
      </c>
      <c r="P293" s="147">
        <f>Forside!U297</f>
        <v>0</v>
      </c>
      <c r="Q293" s="147">
        <f>Forside!V297</f>
        <v>0</v>
      </c>
      <c r="R293" s="147">
        <f>Forside!W297</f>
        <v>0</v>
      </c>
      <c r="S293" s="148" t="e">
        <f>Forside!#REF!</f>
        <v>#REF!</v>
      </c>
      <c r="T293" s="148" t="e">
        <f>Forside!#REF!</f>
        <v>#REF!</v>
      </c>
      <c r="U293" s="148" t="e">
        <f>Forside!#REF!</f>
        <v>#REF!</v>
      </c>
      <c r="V293" s="142">
        <f>Forside!X297</f>
        <v>0</v>
      </c>
      <c r="W293" s="142" t="e">
        <f>Forside!#REF!</f>
        <v>#REF!</v>
      </c>
      <c r="X293" s="142" t="e">
        <f>Forside!#REF!</f>
        <v>#REF!</v>
      </c>
    </row>
    <row r="294" spans="1:24" x14ac:dyDescent="0.2">
      <c r="A294" s="63">
        <f>Forside!B298</f>
        <v>0</v>
      </c>
      <c r="B294" s="63">
        <f>Forside!E298</f>
        <v>0</v>
      </c>
      <c r="C294" s="63" t="e">
        <f>IF(Forside!#REF!&gt;0,Forside!#REF!,Forside!L298)</f>
        <v>#REF!</v>
      </c>
      <c r="D294" s="142">
        <f>Beregninger_afgrøder!P288</f>
        <v>0</v>
      </c>
      <c r="E294" s="142">
        <f>Beregninger_afgrøder!S288</f>
        <v>0</v>
      </c>
      <c r="F294" s="142">
        <f>Beregninger_afgrøder!V288</f>
        <v>0</v>
      </c>
      <c r="G294" s="61">
        <f>Beregninger_afgrøder!AE288</f>
        <v>0</v>
      </c>
      <c r="H294" s="61">
        <f>Beregninger_afgrøder!AH288</f>
        <v>0</v>
      </c>
      <c r="I294" s="61">
        <f>Beregninger_afgrøder!AK288</f>
        <v>0</v>
      </c>
      <c r="J294" s="61">
        <f>Beregninger_afgrøder!AL288</f>
        <v>0</v>
      </c>
      <c r="K294" s="61">
        <f>Beregninger_afgrøder!AM288</f>
        <v>0</v>
      </c>
      <c r="L294" s="61">
        <f>Beregninger_afgrøder!AN288</f>
        <v>0</v>
      </c>
      <c r="M294" s="61">
        <f>Beregninger_afgrøder!AQ288</f>
        <v>0</v>
      </c>
      <c r="N294" s="61">
        <f>Beregninger_afgrøder!AA288</f>
        <v>0</v>
      </c>
      <c r="O294" s="142">
        <f>Beregninger_afgrøder!AC288+IFERROR(Beregninger_efterafgrøder_udlæg!N289,0)</f>
        <v>0</v>
      </c>
      <c r="P294" s="147">
        <f>Forside!U298</f>
        <v>0</v>
      </c>
      <c r="Q294" s="147">
        <f>Forside!V298</f>
        <v>0</v>
      </c>
      <c r="R294" s="147">
        <f>Forside!W298</f>
        <v>0</v>
      </c>
      <c r="S294" s="148" t="e">
        <f>Forside!#REF!</f>
        <v>#REF!</v>
      </c>
      <c r="T294" s="148" t="e">
        <f>Forside!#REF!</f>
        <v>#REF!</v>
      </c>
      <c r="U294" s="148" t="e">
        <f>Forside!#REF!</f>
        <v>#REF!</v>
      </c>
      <c r="V294" s="142">
        <f>Forside!X298</f>
        <v>0</v>
      </c>
      <c r="W294" s="142" t="e">
        <f>Forside!#REF!</f>
        <v>#REF!</v>
      </c>
      <c r="X294" s="142" t="e">
        <f>Forside!#REF!</f>
        <v>#REF!</v>
      </c>
    </row>
    <row r="295" spans="1:24" x14ac:dyDescent="0.2">
      <c r="A295" s="63">
        <f>Forside!B299</f>
        <v>0</v>
      </c>
      <c r="B295" s="63">
        <f>Forside!E299</f>
        <v>0</v>
      </c>
      <c r="C295" s="63" t="e">
        <f>IF(Forside!#REF!&gt;0,Forside!#REF!,Forside!L299)</f>
        <v>#REF!</v>
      </c>
      <c r="D295" s="142">
        <f>Beregninger_afgrøder!P289</f>
        <v>0</v>
      </c>
      <c r="E295" s="142">
        <f>Beregninger_afgrøder!S289</f>
        <v>0</v>
      </c>
      <c r="F295" s="142">
        <f>Beregninger_afgrøder!V289</f>
        <v>0</v>
      </c>
      <c r="G295" s="61">
        <f>Beregninger_afgrøder!AE289</f>
        <v>0</v>
      </c>
      <c r="H295" s="61">
        <f>Beregninger_afgrøder!AH289</f>
        <v>0</v>
      </c>
      <c r="I295" s="61">
        <f>Beregninger_afgrøder!AK289</f>
        <v>0</v>
      </c>
      <c r="J295" s="61">
        <f>Beregninger_afgrøder!AL289</f>
        <v>0</v>
      </c>
      <c r="K295" s="61">
        <f>Beregninger_afgrøder!AM289</f>
        <v>0</v>
      </c>
      <c r="L295" s="61">
        <f>Beregninger_afgrøder!AN289</f>
        <v>0</v>
      </c>
      <c r="M295" s="61">
        <f>Beregninger_afgrøder!AQ289</f>
        <v>0</v>
      </c>
      <c r="N295" s="61">
        <f>Beregninger_afgrøder!AA289</f>
        <v>0</v>
      </c>
      <c r="O295" s="142">
        <f>Beregninger_afgrøder!AC289+IFERROR(Beregninger_efterafgrøder_udlæg!N290,0)</f>
        <v>0</v>
      </c>
      <c r="P295" s="147">
        <f>Forside!U299</f>
        <v>0</v>
      </c>
      <c r="Q295" s="147">
        <f>Forside!V299</f>
        <v>0</v>
      </c>
      <c r="R295" s="147">
        <f>Forside!W299</f>
        <v>0</v>
      </c>
      <c r="S295" s="148" t="e">
        <f>Forside!#REF!</f>
        <v>#REF!</v>
      </c>
      <c r="T295" s="148" t="e">
        <f>Forside!#REF!</f>
        <v>#REF!</v>
      </c>
      <c r="U295" s="148" t="e">
        <f>Forside!#REF!</f>
        <v>#REF!</v>
      </c>
      <c r="V295" s="142">
        <f>Forside!X299</f>
        <v>0</v>
      </c>
      <c r="W295" s="142" t="e">
        <f>Forside!#REF!</f>
        <v>#REF!</v>
      </c>
      <c r="X295" s="142" t="e">
        <f>Forside!#REF!</f>
        <v>#REF!</v>
      </c>
    </row>
    <row r="296" spans="1:24" x14ac:dyDescent="0.2">
      <c r="A296" s="63">
        <f>Forside!B300</f>
        <v>0</v>
      </c>
      <c r="B296" s="63">
        <f>Forside!E300</f>
        <v>0</v>
      </c>
      <c r="C296" s="63" t="e">
        <f>IF(Forside!#REF!&gt;0,Forside!#REF!,Forside!L300)</f>
        <v>#REF!</v>
      </c>
      <c r="D296" s="142">
        <f>Beregninger_afgrøder!P290</f>
        <v>0</v>
      </c>
      <c r="E296" s="142">
        <f>Beregninger_afgrøder!S290</f>
        <v>0</v>
      </c>
      <c r="F296" s="142">
        <f>Beregninger_afgrøder!V290</f>
        <v>0</v>
      </c>
      <c r="G296" s="61">
        <f>Beregninger_afgrøder!AE290</f>
        <v>0</v>
      </c>
      <c r="H296" s="61">
        <f>Beregninger_afgrøder!AH290</f>
        <v>0</v>
      </c>
      <c r="I296" s="61">
        <f>Beregninger_afgrøder!AK290</f>
        <v>0</v>
      </c>
      <c r="J296" s="61">
        <f>Beregninger_afgrøder!AL290</f>
        <v>0</v>
      </c>
      <c r="K296" s="61">
        <f>Beregninger_afgrøder!AM290</f>
        <v>0</v>
      </c>
      <c r="L296" s="61">
        <f>Beregninger_afgrøder!AN290</f>
        <v>0</v>
      </c>
      <c r="M296" s="61">
        <f>Beregninger_afgrøder!AQ290</f>
        <v>0</v>
      </c>
      <c r="N296" s="61">
        <f>Beregninger_afgrøder!AA290</f>
        <v>0</v>
      </c>
      <c r="O296" s="142">
        <f>Beregninger_afgrøder!AC290+IFERROR(Beregninger_efterafgrøder_udlæg!N291,0)</f>
        <v>0</v>
      </c>
      <c r="P296" s="147">
        <f>Forside!U300</f>
        <v>0</v>
      </c>
      <c r="Q296" s="147">
        <f>Forside!V300</f>
        <v>0</v>
      </c>
      <c r="R296" s="147">
        <f>Forside!W300</f>
        <v>0</v>
      </c>
      <c r="S296" s="148" t="e">
        <f>Forside!#REF!</f>
        <v>#REF!</v>
      </c>
      <c r="T296" s="148" t="e">
        <f>Forside!#REF!</f>
        <v>#REF!</v>
      </c>
      <c r="U296" s="148" t="e">
        <f>Forside!#REF!</f>
        <v>#REF!</v>
      </c>
      <c r="V296" s="142">
        <f>Forside!X300</f>
        <v>0</v>
      </c>
      <c r="W296" s="142" t="e">
        <f>Forside!#REF!</f>
        <v>#REF!</v>
      </c>
      <c r="X296" s="142" t="e">
        <f>Forside!#REF!</f>
        <v>#REF!</v>
      </c>
    </row>
    <row r="297" spans="1:24" x14ac:dyDescent="0.2">
      <c r="A297" s="63">
        <f>Forside!B301</f>
        <v>0</v>
      </c>
      <c r="B297" s="63">
        <f>Forside!E301</f>
        <v>0</v>
      </c>
      <c r="C297" s="63" t="e">
        <f>IF(Forside!#REF!&gt;0,Forside!#REF!,Forside!L301)</f>
        <v>#REF!</v>
      </c>
      <c r="D297" s="142">
        <f>Beregninger_afgrøder!P291</f>
        <v>0</v>
      </c>
      <c r="E297" s="142">
        <f>Beregninger_afgrøder!S291</f>
        <v>0</v>
      </c>
      <c r="F297" s="142">
        <f>Beregninger_afgrøder!V291</f>
        <v>0</v>
      </c>
      <c r="G297" s="61">
        <f>Beregninger_afgrøder!AE291</f>
        <v>0</v>
      </c>
      <c r="H297" s="61">
        <f>Beregninger_afgrøder!AH291</f>
        <v>0</v>
      </c>
      <c r="I297" s="61">
        <f>Beregninger_afgrøder!AK291</f>
        <v>0</v>
      </c>
      <c r="J297" s="61">
        <f>Beregninger_afgrøder!AL291</f>
        <v>0</v>
      </c>
      <c r="K297" s="61">
        <f>Beregninger_afgrøder!AM291</f>
        <v>0</v>
      </c>
      <c r="L297" s="61">
        <f>Beregninger_afgrøder!AN291</f>
        <v>0</v>
      </c>
      <c r="M297" s="61">
        <f>Beregninger_afgrøder!AQ291</f>
        <v>0</v>
      </c>
      <c r="N297" s="61">
        <f>Beregninger_afgrøder!AA291</f>
        <v>0</v>
      </c>
      <c r="O297" s="142">
        <f>Beregninger_afgrøder!AC291+IFERROR(Beregninger_efterafgrøder_udlæg!N292,0)</f>
        <v>0</v>
      </c>
      <c r="P297" s="147">
        <f>Forside!U301</f>
        <v>0</v>
      </c>
      <c r="Q297" s="147">
        <f>Forside!V301</f>
        <v>0</v>
      </c>
      <c r="R297" s="147">
        <f>Forside!W301</f>
        <v>0</v>
      </c>
      <c r="S297" s="148" t="e">
        <f>Forside!#REF!</f>
        <v>#REF!</v>
      </c>
      <c r="T297" s="148" t="e">
        <f>Forside!#REF!</f>
        <v>#REF!</v>
      </c>
      <c r="U297" s="148" t="e">
        <f>Forside!#REF!</f>
        <v>#REF!</v>
      </c>
      <c r="V297" s="142">
        <f>Forside!X301</f>
        <v>0</v>
      </c>
      <c r="W297" s="142" t="e">
        <f>Forside!#REF!</f>
        <v>#REF!</v>
      </c>
      <c r="X297" s="142" t="e">
        <f>Forside!#REF!</f>
        <v>#REF!</v>
      </c>
    </row>
    <row r="298" spans="1:24" x14ac:dyDescent="0.2">
      <c r="A298" s="63">
        <f>Forside!B302</f>
        <v>0</v>
      </c>
      <c r="B298" s="63">
        <f>Forside!E302</f>
        <v>0</v>
      </c>
      <c r="C298" s="63" t="e">
        <f>IF(Forside!#REF!&gt;0,Forside!#REF!,Forside!L302)</f>
        <v>#REF!</v>
      </c>
      <c r="D298" s="142">
        <f>Beregninger_afgrøder!P292</f>
        <v>0</v>
      </c>
      <c r="E298" s="142">
        <f>Beregninger_afgrøder!S292</f>
        <v>0</v>
      </c>
      <c r="F298" s="142">
        <f>Beregninger_afgrøder!V292</f>
        <v>0</v>
      </c>
      <c r="G298" s="61">
        <f>Beregninger_afgrøder!AE292</f>
        <v>0</v>
      </c>
      <c r="H298" s="61">
        <f>Beregninger_afgrøder!AH292</f>
        <v>0</v>
      </c>
      <c r="I298" s="61">
        <f>Beregninger_afgrøder!AK292</f>
        <v>0</v>
      </c>
      <c r="J298" s="61">
        <f>Beregninger_afgrøder!AL292</f>
        <v>0</v>
      </c>
      <c r="K298" s="61">
        <f>Beregninger_afgrøder!AM292</f>
        <v>0</v>
      </c>
      <c r="L298" s="61">
        <f>Beregninger_afgrøder!AN292</f>
        <v>0</v>
      </c>
      <c r="M298" s="61">
        <f>Beregninger_afgrøder!AQ292</f>
        <v>0</v>
      </c>
      <c r="N298" s="61">
        <f>Beregninger_afgrøder!AA292</f>
        <v>0</v>
      </c>
      <c r="O298" s="142">
        <f>Beregninger_afgrøder!AC292+IFERROR(Beregninger_efterafgrøder_udlæg!N293,0)</f>
        <v>0</v>
      </c>
      <c r="P298" s="147">
        <f>Forside!U302</f>
        <v>0</v>
      </c>
      <c r="Q298" s="147">
        <f>Forside!V302</f>
        <v>0</v>
      </c>
      <c r="R298" s="147">
        <f>Forside!W302</f>
        <v>0</v>
      </c>
      <c r="S298" s="148" t="e">
        <f>Forside!#REF!</f>
        <v>#REF!</v>
      </c>
      <c r="T298" s="148" t="e">
        <f>Forside!#REF!</f>
        <v>#REF!</v>
      </c>
      <c r="U298" s="148" t="e">
        <f>Forside!#REF!</f>
        <v>#REF!</v>
      </c>
      <c r="V298" s="142">
        <f>Forside!X302</f>
        <v>0</v>
      </c>
      <c r="W298" s="142" t="e">
        <f>Forside!#REF!</f>
        <v>#REF!</v>
      </c>
      <c r="X298" s="142" t="e">
        <f>Forside!#REF!</f>
        <v>#REF!</v>
      </c>
    </row>
    <row r="299" spans="1:24" x14ac:dyDescent="0.2">
      <c r="A299" s="63">
        <f>Forside!B303</f>
        <v>0</v>
      </c>
      <c r="B299" s="63">
        <f>Forside!E303</f>
        <v>0</v>
      </c>
      <c r="C299" s="63" t="e">
        <f>IF(Forside!#REF!&gt;0,Forside!#REF!,Forside!L303)</f>
        <v>#REF!</v>
      </c>
      <c r="D299" s="142">
        <f>Beregninger_afgrøder!P293</f>
        <v>0</v>
      </c>
      <c r="E299" s="142">
        <f>Beregninger_afgrøder!S293</f>
        <v>0</v>
      </c>
      <c r="F299" s="142">
        <f>Beregninger_afgrøder!V293</f>
        <v>0</v>
      </c>
      <c r="G299" s="61">
        <f>Beregninger_afgrøder!AE293</f>
        <v>0</v>
      </c>
      <c r="H299" s="61">
        <f>Beregninger_afgrøder!AH293</f>
        <v>0</v>
      </c>
      <c r="I299" s="61">
        <f>Beregninger_afgrøder!AK293</f>
        <v>0</v>
      </c>
      <c r="J299" s="61">
        <f>Beregninger_afgrøder!AL293</f>
        <v>0</v>
      </c>
      <c r="K299" s="61">
        <f>Beregninger_afgrøder!AM293</f>
        <v>0</v>
      </c>
      <c r="L299" s="61">
        <f>Beregninger_afgrøder!AN293</f>
        <v>0</v>
      </c>
      <c r="M299" s="61">
        <f>Beregninger_afgrøder!AQ293</f>
        <v>0</v>
      </c>
      <c r="N299" s="61">
        <f>Beregninger_afgrøder!AA293</f>
        <v>0</v>
      </c>
      <c r="O299" s="142">
        <f>Beregninger_afgrøder!AC293+IFERROR(Beregninger_efterafgrøder_udlæg!N294,0)</f>
        <v>0</v>
      </c>
      <c r="P299" s="147">
        <f>Forside!U303</f>
        <v>0</v>
      </c>
      <c r="Q299" s="147">
        <f>Forside!V303</f>
        <v>0</v>
      </c>
      <c r="R299" s="147">
        <f>Forside!W303</f>
        <v>0</v>
      </c>
      <c r="S299" s="148" t="e">
        <f>Forside!#REF!</f>
        <v>#REF!</v>
      </c>
      <c r="T299" s="148" t="e">
        <f>Forside!#REF!</f>
        <v>#REF!</v>
      </c>
      <c r="U299" s="148" t="e">
        <f>Forside!#REF!</f>
        <v>#REF!</v>
      </c>
      <c r="V299" s="142">
        <f>Forside!X303</f>
        <v>0</v>
      </c>
      <c r="W299" s="142" t="e">
        <f>Forside!#REF!</f>
        <v>#REF!</v>
      </c>
      <c r="X299" s="142" t="e">
        <f>Forside!#REF!</f>
        <v>#REF!</v>
      </c>
    </row>
    <row r="300" spans="1:24" x14ac:dyDescent="0.2">
      <c r="A300" s="63">
        <f>Forside!B304</f>
        <v>0</v>
      </c>
      <c r="B300" s="63">
        <f>Forside!E304</f>
        <v>0</v>
      </c>
      <c r="C300" s="63" t="e">
        <f>IF(Forside!#REF!&gt;0,Forside!#REF!,Forside!L304)</f>
        <v>#REF!</v>
      </c>
      <c r="D300" s="142">
        <f>Beregninger_afgrøder!P294</f>
        <v>0</v>
      </c>
      <c r="E300" s="142">
        <f>Beregninger_afgrøder!S294</f>
        <v>0</v>
      </c>
      <c r="F300" s="142">
        <f>Beregninger_afgrøder!V294</f>
        <v>0</v>
      </c>
      <c r="G300" s="61">
        <f>Beregninger_afgrøder!AE294</f>
        <v>0</v>
      </c>
      <c r="H300" s="61">
        <f>Beregninger_afgrøder!AH294</f>
        <v>0</v>
      </c>
      <c r="I300" s="61">
        <f>Beregninger_afgrøder!AK294</f>
        <v>0</v>
      </c>
      <c r="J300" s="61">
        <f>Beregninger_afgrøder!AL294</f>
        <v>0</v>
      </c>
      <c r="K300" s="61">
        <f>Beregninger_afgrøder!AM294</f>
        <v>0</v>
      </c>
      <c r="L300" s="61">
        <f>Beregninger_afgrøder!AN294</f>
        <v>0</v>
      </c>
      <c r="M300" s="61">
        <f>Beregninger_afgrøder!AQ294</f>
        <v>0</v>
      </c>
      <c r="N300" s="61">
        <f>Beregninger_afgrøder!AA294</f>
        <v>0</v>
      </c>
      <c r="O300" s="142">
        <f>Beregninger_afgrøder!AC294+IFERROR(Beregninger_efterafgrøder_udlæg!N295,0)</f>
        <v>0</v>
      </c>
      <c r="P300" s="147">
        <f>Forside!U304</f>
        <v>0</v>
      </c>
      <c r="Q300" s="147">
        <f>Forside!V304</f>
        <v>0</v>
      </c>
      <c r="R300" s="147">
        <f>Forside!W304</f>
        <v>0</v>
      </c>
      <c r="S300" s="148" t="e">
        <f>Forside!#REF!</f>
        <v>#REF!</v>
      </c>
      <c r="T300" s="148" t="e">
        <f>Forside!#REF!</f>
        <v>#REF!</v>
      </c>
      <c r="U300" s="148" t="e">
        <f>Forside!#REF!</f>
        <v>#REF!</v>
      </c>
      <c r="V300" s="142">
        <f>Forside!X304</f>
        <v>0</v>
      </c>
      <c r="W300" s="142" t="e">
        <f>Forside!#REF!</f>
        <v>#REF!</v>
      </c>
      <c r="X300" s="142" t="e">
        <f>Forside!#REF!</f>
        <v>#REF!</v>
      </c>
    </row>
    <row r="301" spans="1:24" x14ac:dyDescent="0.2">
      <c r="A301" s="63">
        <f>Forside!B305</f>
        <v>0</v>
      </c>
      <c r="B301" s="63">
        <f>Forside!E305</f>
        <v>0</v>
      </c>
      <c r="C301" s="63" t="e">
        <f>IF(Forside!#REF!&gt;0,Forside!#REF!,Forside!L305)</f>
        <v>#REF!</v>
      </c>
      <c r="D301" s="142">
        <f>Beregninger_afgrøder!P295</f>
        <v>0</v>
      </c>
      <c r="E301" s="142">
        <f>Beregninger_afgrøder!S295</f>
        <v>0</v>
      </c>
      <c r="F301" s="142">
        <f>Beregninger_afgrøder!V295</f>
        <v>0</v>
      </c>
      <c r="G301" s="61">
        <f>Beregninger_afgrøder!AE295</f>
        <v>0</v>
      </c>
      <c r="H301" s="61">
        <f>Beregninger_afgrøder!AH295</f>
        <v>0</v>
      </c>
      <c r="I301" s="61">
        <f>Beregninger_afgrøder!AK295</f>
        <v>0</v>
      </c>
      <c r="J301" s="61">
        <f>Beregninger_afgrøder!AL295</f>
        <v>0</v>
      </c>
      <c r="K301" s="61">
        <f>Beregninger_afgrøder!AM295</f>
        <v>0</v>
      </c>
      <c r="L301" s="61">
        <f>Beregninger_afgrøder!AN295</f>
        <v>0</v>
      </c>
      <c r="M301" s="61">
        <f>Beregninger_afgrøder!AQ295</f>
        <v>0</v>
      </c>
      <c r="N301" s="61">
        <f>Beregninger_afgrøder!AA295</f>
        <v>0</v>
      </c>
      <c r="O301" s="142">
        <f>Beregninger_afgrøder!AC295+IFERROR(Beregninger_efterafgrøder_udlæg!N296,0)</f>
        <v>0</v>
      </c>
      <c r="P301" s="147">
        <f>Forside!U305</f>
        <v>0</v>
      </c>
      <c r="Q301" s="147">
        <f>Forside!V305</f>
        <v>0</v>
      </c>
      <c r="R301" s="147">
        <f>Forside!W305</f>
        <v>0</v>
      </c>
      <c r="S301" s="148" t="e">
        <f>Forside!#REF!</f>
        <v>#REF!</v>
      </c>
      <c r="T301" s="148" t="e">
        <f>Forside!#REF!</f>
        <v>#REF!</v>
      </c>
      <c r="U301" s="148" t="e">
        <f>Forside!#REF!</f>
        <v>#REF!</v>
      </c>
      <c r="V301" s="142">
        <f>Forside!X305</f>
        <v>0</v>
      </c>
      <c r="W301" s="142" t="e">
        <f>Forside!#REF!</f>
        <v>#REF!</v>
      </c>
      <c r="X301" s="142" t="e">
        <f>Forside!#REF!</f>
        <v>#REF!</v>
      </c>
    </row>
    <row r="302" spans="1:24" x14ac:dyDescent="0.2">
      <c r="A302" s="63">
        <f>Forside!B306</f>
        <v>0</v>
      </c>
      <c r="B302" s="63">
        <f>Forside!E306</f>
        <v>0</v>
      </c>
      <c r="C302" s="63" t="e">
        <f>IF(Forside!#REF!&gt;0,Forside!#REF!,Forside!L306)</f>
        <v>#REF!</v>
      </c>
      <c r="D302" s="142">
        <f>Beregninger_afgrøder!P296</f>
        <v>0</v>
      </c>
      <c r="E302" s="142">
        <f>Beregninger_afgrøder!S296</f>
        <v>0</v>
      </c>
      <c r="F302" s="142">
        <f>Beregninger_afgrøder!V296</f>
        <v>0</v>
      </c>
      <c r="G302" s="61">
        <f>Beregninger_afgrøder!AE296</f>
        <v>0</v>
      </c>
      <c r="H302" s="61">
        <f>Beregninger_afgrøder!AH296</f>
        <v>0</v>
      </c>
      <c r="I302" s="61">
        <f>Beregninger_afgrøder!AK296</f>
        <v>0</v>
      </c>
      <c r="J302" s="61">
        <f>Beregninger_afgrøder!AL296</f>
        <v>0</v>
      </c>
      <c r="K302" s="61">
        <f>Beregninger_afgrøder!AM296</f>
        <v>0</v>
      </c>
      <c r="L302" s="61">
        <f>Beregninger_afgrøder!AN296</f>
        <v>0</v>
      </c>
      <c r="M302" s="61">
        <f>Beregninger_afgrøder!AQ296</f>
        <v>0</v>
      </c>
      <c r="N302" s="61">
        <f>Beregninger_afgrøder!AA296</f>
        <v>0</v>
      </c>
      <c r="O302" s="142">
        <f>Beregninger_afgrøder!AC296+IFERROR(Beregninger_efterafgrøder_udlæg!N297,0)</f>
        <v>0</v>
      </c>
      <c r="P302" s="147">
        <f>Forside!U306</f>
        <v>0</v>
      </c>
      <c r="Q302" s="147">
        <f>Forside!V306</f>
        <v>0</v>
      </c>
      <c r="R302" s="147">
        <f>Forside!W306</f>
        <v>0</v>
      </c>
      <c r="S302" s="148" t="e">
        <f>Forside!#REF!</f>
        <v>#REF!</v>
      </c>
      <c r="T302" s="148" t="e">
        <f>Forside!#REF!</f>
        <v>#REF!</v>
      </c>
      <c r="U302" s="148" t="e">
        <f>Forside!#REF!</f>
        <v>#REF!</v>
      </c>
      <c r="V302" s="142">
        <f>Forside!X306</f>
        <v>0</v>
      </c>
      <c r="W302" s="142" t="e">
        <f>Forside!#REF!</f>
        <v>#REF!</v>
      </c>
      <c r="X302" s="142" t="e">
        <f>Forside!#REF!</f>
        <v>#REF!</v>
      </c>
    </row>
    <row r="303" spans="1:24" x14ac:dyDescent="0.2">
      <c r="A303" s="63">
        <f>Forside!B307</f>
        <v>0</v>
      </c>
      <c r="B303" s="63">
        <f>Forside!E307</f>
        <v>0</v>
      </c>
      <c r="C303" s="63" t="e">
        <f>IF(Forside!#REF!&gt;0,Forside!#REF!,Forside!L307)</f>
        <v>#REF!</v>
      </c>
      <c r="D303" s="142">
        <f>Beregninger_afgrøder!P297</f>
        <v>0</v>
      </c>
      <c r="E303" s="142">
        <f>Beregninger_afgrøder!S297</f>
        <v>0</v>
      </c>
      <c r="F303" s="142">
        <f>Beregninger_afgrøder!V297</f>
        <v>0</v>
      </c>
      <c r="G303" s="61">
        <f>Beregninger_afgrøder!AE297</f>
        <v>0</v>
      </c>
      <c r="H303" s="61">
        <f>Beregninger_afgrøder!AH297</f>
        <v>0</v>
      </c>
      <c r="I303" s="61">
        <f>Beregninger_afgrøder!AK297</f>
        <v>0</v>
      </c>
      <c r="J303" s="61">
        <f>Beregninger_afgrøder!AL297</f>
        <v>0</v>
      </c>
      <c r="K303" s="61">
        <f>Beregninger_afgrøder!AM297</f>
        <v>0</v>
      </c>
      <c r="L303" s="61">
        <f>Beregninger_afgrøder!AN297</f>
        <v>0</v>
      </c>
      <c r="M303" s="61">
        <f>Beregninger_afgrøder!AQ297</f>
        <v>0</v>
      </c>
      <c r="N303" s="61">
        <f>Beregninger_afgrøder!AA297</f>
        <v>0</v>
      </c>
      <c r="O303" s="142">
        <f>Beregninger_afgrøder!AC297+IFERROR(Beregninger_efterafgrøder_udlæg!N298,0)</f>
        <v>0</v>
      </c>
      <c r="P303" s="147">
        <f>Forside!U307</f>
        <v>0</v>
      </c>
      <c r="Q303" s="147">
        <f>Forside!V307</f>
        <v>0</v>
      </c>
      <c r="R303" s="147">
        <f>Forside!W307</f>
        <v>0</v>
      </c>
      <c r="S303" s="148" t="e">
        <f>Forside!#REF!</f>
        <v>#REF!</v>
      </c>
      <c r="T303" s="148" t="e">
        <f>Forside!#REF!</f>
        <v>#REF!</v>
      </c>
      <c r="U303" s="148" t="e">
        <f>Forside!#REF!</f>
        <v>#REF!</v>
      </c>
      <c r="V303" s="142">
        <f>Forside!X307</f>
        <v>0</v>
      </c>
      <c r="W303" s="142" t="e">
        <f>Forside!#REF!</f>
        <v>#REF!</v>
      </c>
      <c r="X303" s="142" t="e">
        <f>Forside!#REF!</f>
        <v>#REF!</v>
      </c>
    </row>
    <row r="304" spans="1:24" x14ac:dyDescent="0.2">
      <c r="A304" s="63">
        <f>Forside!B308</f>
        <v>0</v>
      </c>
      <c r="B304" s="63">
        <f>Forside!E308</f>
        <v>0</v>
      </c>
      <c r="C304" s="63" t="e">
        <f>IF(Forside!#REF!&gt;0,Forside!#REF!,Forside!L308)</f>
        <v>#REF!</v>
      </c>
      <c r="D304" s="142">
        <f>Beregninger_afgrøder!P298</f>
        <v>0</v>
      </c>
      <c r="E304" s="142">
        <f>Beregninger_afgrøder!S298</f>
        <v>0</v>
      </c>
      <c r="F304" s="142">
        <f>Beregninger_afgrøder!V298</f>
        <v>0</v>
      </c>
      <c r="G304" s="61">
        <f>Beregninger_afgrøder!AE298</f>
        <v>0</v>
      </c>
      <c r="H304" s="61">
        <f>Beregninger_afgrøder!AH298</f>
        <v>0</v>
      </c>
      <c r="I304" s="61">
        <f>Beregninger_afgrøder!AK298</f>
        <v>0</v>
      </c>
      <c r="J304" s="61">
        <f>Beregninger_afgrøder!AL298</f>
        <v>0</v>
      </c>
      <c r="K304" s="61">
        <f>Beregninger_afgrøder!AM298</f>
        <v>0</v>
      </c>
      <c r="L304" s="61">
        <f>Beregninger_afgrøder!AN298</f>
        <v>0</v>
      </c>
      <c r="M304" s="61">
        <f>Beregninger_afgrøder!AQ298</f>
        <v>0</v>
      </c>
      <c r="N304" s="61">
        <f>Beregninger_afgrøder!AA298</f>
        <v>0</v>
      </c>
      <c r="O304" s="142">
        <f>Beregninger_afgrøder!AC298+IFERROR(Beregninger_efterafgrøder_udlæg!N299,0)</f>
        <v>0</v>
      </c>
      <c r="P304" s="147">
        <f>Forside!U308</f>
        <v>0</v>
      </c>
      <c r="Q304" s="147">
        <f>Forside!V308</f>
        <v>0</v>
      </c>
      <c r="R304" s="147">
        <f>Forside!W308</f>
        <v>0</v>
      </c>
      <c r="S304" s="148" t="e">
        <f>Forside!#REF!</f>
        <v>#REF!</v>
      </c>
      <c r="T304" s="148" t="e">
        <f>Forside!#REF!</f>
        <v>#REF!</v>
      </c>
      <c r="U304" s="148" t="e">
        <f>Forside!#REF!</f>
        <v>#REF!</v>
      </c>
      <c r="V304" s="142">
        <f>Forside!X308</f>
        <v>0</v>
      </c>
      <c r="W304" s="142" t="e">
        <f>Forside!#REF!</f>
        <v>#REF!</v>
      </c>
      <c r="X304" s="142" t="e">
        <f>Forside!#REF!</f>
        <v>#REF!</v>
      </c>
    </row>
  </sheetData>
  <mergeCells count="3">
    <mergeCell ref="P9:R9"/>
    <mergeCell ref="S9:U9"/>
    <mergeCell ref="V9:X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1CB0A-F7F1-4F21-AE3B-FD1A6190A00D}">
  <dimension ref="A1:BE212"/>
  <sheetViews>
    <sheetView workbookViewId="0">
      <pane xSplit="2" ySplit="3" topLeftCell="AA4" activePane="bottomRight" state="frozen"/>
      <selection pane="topRight" activeCell="C1" sqref="C1"/>
      <selection pane="bottomLeft" activeCell="A4" sqref="A4"/>
      <selection pane="bottomRight" activeCell="X4" sqref="X4"/>
    </sheetView>
  </sheetViews>
  <sheetFormatPr defaultRowHeight="12" x14ac:dyDescent="0.2"/>
  <cols>
    <col min="2" max="2" width="10.140625" bestFit="1" customWidth="1"/>
    <col min="3" max="3" width="16.42578125" customWidth="1"/>
    <col min="4" max="4" width="16.42578125" style="85" customWidth="1"/>
    <col min="5" max="5" width="16.42578125" customWidth="1"/>
    <col min="6" max="6" width="24.5703125" bestFit="1" customWidth="1"/>
    <col min="7" max="7" width="27.140625" bestFit="1" customWidth="1"/>
    <col min="8" max="8" width="35.140625" bestFit="1" customWidth="1"/>
    <col min="9" max="9" width="19.28515625" bestFit="1" customWidth="1"/>
    <col min="10" max="10" width="33.85546875" bestFit="1" customWidth="1"/>
    <col min="11" max="11" width="37.28515625" bestFit="1" customWidth="1"/>
    <col min="12" max="12" width="35.28515625" bestFit="1" customWidth="1"/>
    <col min="13" max="13" width="36.7109375" bestFit="1" customWidth="1"/>
    <col min="14" max="14" width="45.140625" bestFit="1" customWidth="1"/>
    <col min="15" max="15" width="40.7109375" bestFit="1" customWidth="1"/>
    <col min="16" max="16" width="27.42578125" bestFit="1" customWidth="1"/>
    <col min="17" max="17" width="35.85546875" bestFit="1" customWidth="1"/>
    <col min="18" max="18" width="36.42578125" bestFit="1" customWidth="1"/>
    <col min="19" max="19" width="32.7109375" bestFit="1" customWidth="1"/>
    <col min="20" max="20" width="41.140625" bestFit="1" customWidth="1"/>
    <col min="21" max="21" width="39.85546875" bestFit="1" customWidth="1"/>
    <col min="22" max="22" width="36.7109375" bestFit="1" customWidth="1"/>
    <col min="23" max="23" width="51.85546875" bestFit="1" customWidth="1"/>
    <col min="24" max="26" width="51.85546875" customWidth="1"/>
    <col min="27" max="27" width="51.85546875" style="85" customWidth="1"/>
    <col min="28" max="28" width="32.140625" bestFit="1" customWidth="1"/>
    <col min="29" max="29" width="40.5703125" bestFit="1" customWidth="1"/>
    <col min="30" max="30" width="39" bestFit="1" customWidth="1"/>
    <col min="31" max="31" width="33.5703125" bestFit="1" customWidth="1"/>
  </cols>
  <sheetData>
    <row r="1" spans="1:57" ht="11.45" x14ac:dyDescent="0.2">
      <c r="A1" s="13">
        <v>1</v>
      </c>
      <c r="B1" s="11">
        <v>2</v>
      </c>
      <c r="C1" s="11">
        <v>3</v>
      </c>
      <c r="D1" s="11"/>
      <c r="E1" s="11">
        <v>4</v>
      </c>
      <c r="F1" s="11">
        <v>5</v>
      </c>
      <c r="G1" s="23">
        <v>6</v>
      </c>
      <c r="H1" s="24">
        <v>7</v>
      </c>
      <c r="I1" s="25">
        <v>8</v>
      </c>
      <c r="J1" s="26">
        <v>9</v>
      </c>
      <c r="K1" s="27">
        <v>10</v>
      </c>
      <c r="L1" s="28">
        <v>11</v>
      </c>
      <c r="M1" s="29">
        <v>12</v>
      </c>
      <c r="N1" s="29">
        <v>13</v>
      </c>
      <c r="O1" s="29">
        <v>14</v>
      </c>
      <c r="P1" s="30">
        <v>15</v>
      </c>
      <c r="Q1" s="30">
        <v>16</v>
      </c>
      <c r="R1" s="30">
        <v>17</v>
      </c>
      <c r="S1" s="31">
        <v>18</v>
      </c>
      <c r="T1" s="32">
        <v>19</v>
      </c>
      <c r="U1" s="33">
        <v>20</v>
      </c>
      <c r="V1" s="34">
        <v>21</v>
      </c>
      <c r="W1" s="35">
        <v>22</v>
      </c>
      <c r="X1" s="67"/>
      <c r="Y1" s="90"/>
      <c r="Z1" s="69"/>
      <c r="AA1" s="67"/>
      <c r="AB1" s="71">
        <v>23</v>
      </c>
      <c r="AC1" s="36">
        <v>24</v>
      </c>
      <c r="AD1" s="72">
        <v>25</v>
      </c>
      <c r="AE1" s="37">
        <v>26</v>
      </c>
    </row>
    <row r="2" spans="1:57" x14ac:dyDescent="0.2">
      <c r="A2" s="10"/>
      <c r="B2" s="14"/>
      <c r="C2" s="14"/>
      <c r="D2" s="14"/>
      <c r="E2" s="14"/>
      <c r="F2" s="14"/>
      <c r="G2" s="173" t="s">
        <v>65</v>
      </c>
      <c r="H2" s="174"/>
      <c r="I2" s="175"/>
      <c r="J2" s="176" t="s">
        <v>76</v>
      </c>
      <c r="K2" s="177"/>
      <c r="L2" s="178"/>
      <c r="M2" s="179" t="s">
        <v>81</v>
      </c>
      <c r="N2" s="179"/>
      <c r="O2" s="179"/>
      <c r="P2" s="180" t="s">
        <v>63</v>
      </c>
      <c r="Q2" s="181"/>
      <c r="R2" s="181"/>
      <c r="S2" s="182" t="s">
        <v>64</v>
      </c>
      <c r="T2" s="183"/>
      <c r="U2" s="184"/>
      <c r="V2" s="185" t="s">
        <v>96</v>
      </c>
      <c r="W2" s="186"/>
      <c r="X2" s="68" t="s">
        <v>164</v>
      </c>
      <c r="Y2" s="91" t="s">
        <v>165</v>
      </c>
      <c r="Z2" s="70" t="s">
        <v>199</v>
      </c>
      <c r="AA2" s="68" t="s">
        <v>193</v>
      </c>
      <c r="AB2" s="187" t="s">
        <v>66</v>
      </c>
      <c r="AC2" s="188"/>
      <c r="AD2" s="189"/>
      <c r="AE2" s="38"/>
      <c r="AF2" s="9"/>
      <c r="AG2" s="9"/>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row>
    <row r="3" spans="1:57" x14ac:dyDescent="0.2">
      <c r="A3" s="46"/>
      <c r="B3" s="47" t="str">
        <f>Forside!B15</f>
        <v>Afgrøde</v>
      </c>
      <c r="C3" s="43" t="str">
        <f>Forside!D15</f>
        <v>Jordtype</v>
      </c>
      <c r="D3" s="43" t="str">
        <f>Forside!E15</f>
        <v>Areal</v>
      </c>
      <c r="E3" s="7" t="s">
        <v>105</v>
      </c>
      <c r="F3" s="48" t="s">
        <v>70</v>
      </c>
      <c r="G3" s="49" t="s">
        <v>72</v>
      </c>
      <c r="H3" s="43" t="s">
        <v>71</v>
      </c>
      <c r="I3" s="86" t="s">
        <v>73</v>
      </c>
      <c r="J3" s="48" t="s">
        <v>78</v>
      </c>
      <c r="K3" s="49" t="s">
        <v>74</v>
      </c>
      <c r="L3" s="48" t="s">
        <v>75</v>
      </c>
      <c r="M3" s="50" t="s">
        <v>77</v>
      </c>
      <c r="N3" s="48" t="s">
        <v>79</v>
      </c>
      <c r="O3" s="51" t="s">
        <v>80</v>
      </c>
      <c r="P3" s="48" t="s">
        <v>82</v>
      </c>
      <c r="Q3" s="48" t="s">
        <v>83</v>
      </c>
      <c r="R3" s="52" t="s">
        <v>84</v>
      </c>
      <c r="S3" s="48" t="s">
        <v>85</v>
      </c>
      <c r="T3" s="48" t="s">
        <v>86</v>
      </c>
      <c r="U3" s="48" t="s">
        <v>87</v>
      </c>
      <c r="V3" s="48" t="s">
        <v>88</v>
      </c>
      <c r="W3" s="48" t="s">
        <v>89</v>
      </c>
      <c r="X3" s="86" t="s">
        <v>197</v>
      </c>
      <c r="Y3" s="86"/>
      <c r="Z3" s="86"/>
      <c r="AA3" s="86"/>
      <c r="AB3" s="48" t="s">
        <v>90</v>
      </c>
      <c r="AC3" s="48" t="s">
        <v>91</v>
      </c>
      <c r="AD3" s="48" t="s">
        <v>92</v>
      </c>
      <c r="AE3" s="48" t="s">
        <v>93</v>
      </c>
    </row>
    <row r="4" spans="1:57" ht="11.45" x14ac:dyDescent="0.2">
      <c r="A4" s="12" t="str">
        <f>Forside!A16</f>
        <v>År 0</v>
      </c>
      <c r="B4" s="12" t="str">
        <f>Forside!B16</f>
        <v>Pil, etableringsår (0)</v>
      </c>
      <c r="C4" s="53" t="str">
        <f>Forside!D16</f>
        <v>JB5</v>
      </c>
      <c r="D4" s="89">
        <f>Forside!E16</f>
        <v>1</v>
      </c>
      <c r="E4" s="53" t="str">
        <f>Forside!S16</f>
        <v>Indtast manuelt</v>
      </c>
      <c r="F4" s="12">
        <f>VLOOKUP(C4,Data_afgrøder!$A$30:$N$43,COLUMN(Data_afgrøder!B2),FALSE)</f>
        <v>1</v>
      </c>
      <c r="G4" s="12">
        <v>0.9</v>
      </c>
      <c r="H4" s="154">
        <v>1</v>
      </c>
      <c r="I4" s="45">
        <f>IF(H4&gt;-1,H4,G4)*20.7*Forside!$B$7*F4</f>
        <v>58.373999999999995</v>
      </c>
      <c r="J4" s="54">
        <v>1</v>
      </c>
      <c r="K4" s="12">
        <v>1</v>
      </c>
      <c r="L4" s="45">
        <f>IF(K4&gt;-10,K4,J4)*1.7*Forside!$B$7*F4</f>
        <v>4.7939999999999996</v>
      </c>
      <c r="M4" s="12">
        <f>VLOOKUP(B4,Data_afgrøder!$A$1:$BM$29,COLUMN(Data_afgrøder!$AX$2),FALSE)</f>
        <v>0</v>
      </c>
      <c r="N4" s="154"/>
      <c r="O4" s="45">
        <f>IF(N4&gt;0,N4,M4)*6.4*Forside!$B$7*F4</f>
        <v>0</v>
      </c>
      <c r="P4" s="12">
        <f>VLOOKUP(B4,Data_afgrøder!$A$2:$BS$25,COLUMN(Data_afgrøder!AZ2),FALSE)</f>
        <v>0</v>
      </c>
      <c r="Q4" s="12">
        <v>1</v>
      </c>
      <c r="R4" s="45">
        <f>IF(Q4&gt;0,Q4,P4)*1.8*Forside!$B$7*F4</f>
        <v>5.0759999999999996</v>
      </c>
      <c r="S4" s="12">
        <f>VLOOKUP(B4,Data_afgrøder!$A$1:$BG$28,COLUMN(Data_afgrøder!AY:AY),FALSE)</f>
        <v>0</v>
      </c>
      <c r="T4" s="12">
        <v>2</v>
      </c>
      <c r="U4" s="45">
        <f>IF(T4&gt;0,T4,S4)*6*Forside!$B$7*F4</f>
        <v>33.839999999999996</v>
      </c>
      <c r="V4" s="12">
        <f>VLOOKUP(B4,Data_afgrøder!$A$1:$BG$28,COLUMN(Data_afgrøder!BA:BA),FALSE)</f>
        <v>0</v>
      </c>
      <c r="W4" s="45">
        <f>V4*14*Forside!$B$7*F4</f>
        <v>0</v>
      </c>
      <c r="X4" s="45" t="e">
        <f>VLOOKUP(B4,Data_afgrøder!$A$1:$BP$29,COLUMN(Data_afgrøder!BB6),FALSE)*#REF!/1000*VLOOKUP(B4,Data_afgrøder!$A$1:$BS$29,COLUMN(Data_afgrøder!$AO$2),FALSE)*Forside!$B$7</f>
        <v>#REF!</v>
      </c>
      <c r="Y4" s="45" t="e">
        <f>VLOOKUP(B4,Data_afgrøder!$A$1:$BP$29,COLUMN(Data_afgrøder!BC6),FALSE)*#REF!/1000*VLOOKUP(B4,Data_afgrøder!$A$1:$BS$29,COLUMN(Data_afgrøder!$AO$2),FALSE)*Forside!$B$7</f>
        <v>#REF!</v>
      </c>
      <c r="Z4" s="45" t="e">
        <f>VLOOKUP(B4,Data_afgrøder!$A$1:$BP$29,COLUMN(Data_afgrøder!BD6),FALSE)*#REF!/1000*VLOOKUP(B4,Data_afgrøder!$A$1:$BS$29,COLUMN(Data_afgrøder!$AO$2),FALSE)*Forside!$B$7</f>
        <v>#REF!</v>
      </c>
      <c r="AA4" s="45" t="e">
        <f>VLOOKUP(B4,Data_afgrøder!$A$1:$BP$29,COLUMN(Data_afgrøder!BE6),FALSE)*#REF!/1000*VLOOKUP(B4,Data_afgrøder!$A$1:$BS$29,COLUMN(Data_afgrøder!$AO$2),FALSE)*Forside!$B$7</f>
        <v>#REF!</v>
      </c>
      <c r="AB4" s="12">
        <v>0.2</v>
      </c>
      <c r="AC4" s="12"/>
      <c r="AD4" s="45">
        <f>IF(AC4&gt;0,AC4,AB4)*1.5*Forside!$B$7*F4</f>
        <v>0.84600000000000009</v>
      </c>
      <c r="AE4" s="45" t="e">
        <f t="shared" ref="AE4" si="0">I4+L4+O4+R4+U4+W4+AD4+X4+Y4+Z4+AA4</f>
        <v>#REF!</v>
      </c>
      <c r="AG4" s="153" t="e">
        <f>220+48.8+262-AE4</f>
        <v>#REF!</v>
      </c>
    </row>
    <row r="5" spans="1:57" ht="11.45" x14ac:dyDescent="0.2">
      <c r="A5" s="12" t="str">
        <f>Forside!A17</f>
        <v>År 1</v>
      </c>
      <c r="B5" s="12" t="str">
        <f>Forside!B17</f>
        <v>Pil, året efter plantning (1)</v>
      </c>
      <c r="C5" s="53" t="str">
        <f>Forside!D17</f>
        <v>JB5</v>
      </c>
      <c r="D5" s="89">
        <f>Forside!E17</f>
        <v>1</v>
      </c>
      <c r="E5" s="53" t="str">
        <f>Forside!S17</f>
        <v>Indtast manuelt</v>
      </c>
      <c r="F5" s="12">
        <f>VLOOKUP(C5,Data_afgrøder!$A$30:$N$43,COLUMN(Data_afgrøder!B3),FALSE)</f>
        <v>1</v>
      </c>
      <c r="G5" s="12">
        <v>0.9</v>
      </c>
      <c r="H5" s="154">
        <v>0</v>
      </c>
      <c r="I5" s="45">
        <f>IF(H5&gt;-1,H5,G5)*20.7*Forside!$B$7*F5</f>
        <v>0</v>
      </c>
      <c r="J5" s="54">
        <v>1</v>
      </c>
      <c r="K5" s="12">
        <v>1</v>
      </c>
      <c r="L5" s="45">
        <f>IF(K5&gt;-10,K5,J5)*1.7*Forside!$B$7*F5</f>
        <v>4.7939999999999996</v>
      </c>
      <c r="M5" s="12">
        <f>VLOOKUP(B5,Data_afgrøder!$A$1:$BM$29,COLUMN(Data_afgrøder!$AX$2),FALSE)</f>
        <v>0</v>
      </c>
      <c r="N5" s="154"/>
      <c r="O5" s="45">
        <f>IF(N5&gt;0,N5,M5)*6.4*Forside!$B$7*F5</f>
        <v>0</v>
      </c>
      <c r="P5" s="12">
        <f>VLOOKUP(B5,Data_afgrøder!$A$2:$BS$25,COLUMN(Data_afgrøder!AZ3),FALSE)</f>
        <v>0</v>
      </c>
      <c r="Q5" s="12"/>
      <c r="R5" s="45">
        <f>IF(Q5&gt;0,Q5,P5)*1.8*Forside!$B$7*F5</f>
        <v>0</v>
      </c>
      <c r="S5" s="12">
        <f>VLOOKUP(B5,Data_afgrøder!$A$1:$BG$28,COLUMN(Data_afgrøder!AY:AY),FALSE)</f>
        <v>0</v>
      </c>
      <c r="T5" s="12">
        <v>2</v>
      </c>
      <c r="U5" s="45">
        <f>IF(T5&gt;0,T5,S5)*6*Forside!$B$7*F5</f>
        <v>33.839999999999996</v>
      </c>
      <c r="V5" s="12">
        <f>VLOOKUP(B5,Data_afgrøder!$A$1:$BG$28,COLUMN(Data_afgrøder!BA:BA),FALSE)</f>
        <v>0</v>
      </c>
      <c r="W5" s="45">
        <f>V5*14*Forside!$B$7*F5</f>
        <v>0</v>
      </c>
      <c r="X5" s="45" t="e">
        <f>VLOOKUP(B5,Data_afgrøder!$A$1:$BP$29,COLUMN(Data_afgrøder!BB7),FALSE)*#REF!/1000*VLOOKUP(B5,Data_afgrøder!$A$1:$BS$29,COLUMN(Data_afgrøder!$AO$2),FALSE)*Forside!$B$7</f>
        <v>#REF!</v>
      </c>
      <c r="Y5" s="45" t="e">
        <f>VLOOKUP(B5,Data_afgrøder!$A$1:$BP$29,COLUMN(Data_afgrøder!BC7),FALSE)*#REF!/1000*VLOOKUP(B5,Data_afgrøder!$A$1:$BS$29,COLUMN(Data_afgrøder!$AO$2),FALSE)*Forside!$B$7</f>
        <v>#REF!</v>
      </c>
      <c r="Z5" s="45" t="e">
        <f>VLOOKUP(B5,Data_afgrøder!$A$1:$BP$29,COLUMN(Data_afgrøder!BD7),FALSE)*#REF!/1000*VLOOKUP(B5,Data_afgrøder!$A$1:$BS$29,COLUMN(Data_afgrøder!$AO$2),FALSE)*Forside!$B$7</f>
        <v>#REF!</v>
      </c>
      <c r="AA5" s="45" t="e">
        <f>VLOOKUP(B5,Data_afgrøder!$A$1:$BP$29,COLUMN(Data_afgrøder!BE7),FALSE)*#REF!/1000*VLOOKUP(B5,Data_afgrøder!$A$1:$BS$29,COLUMN(Data_afgrøder!$AO$2),FALSE)*Forside!$B$7</f>
        <v>#REF!</v>
      </c>
      <c r="AB5" s="12">
        <v>0.2</v>
      </c>
      <c r="AC5" s="12"/>
      <c r="AD5" s="45">
        <f>IF(AC5&gt;0,AC5,AB5)*1.5*Forside!$B$7*F5</f>
        <v>0.84600000000000009</v>
      </c>
      <c r="AE5" s="45" t="e">
        <f t="shared" ref="AE5:AE35" si="1">I5+L5+O5+R5+U5+W5+AD5+X5+Y5+Z5+AA5</f>
        <v>#REF!</v>
      </c>
    </row>
    <row r="6" spans="1:57" ht="11.45" x14ac:dyDescent="0.2">
      <c r="A6" s="12" t="str">
        <f>Forside!A18</f>
        <v>År 2</v>
      </c>
      <c r="B6" s="12" t="str">
        <f>Forside!B18</f>
        <v>Pil år 2</v>
      </c>
      <c r="C6" s="53" t="str">
        <f>Forside!D18</f>
        <v>JB5</v>
      </c>
      <c r="D6" s="89">
        <f>Forside!E18</f>
        <v>1</v>
      </c>
      <c r="E6" s="53" t="str">
        <f>Forside!S18</f>
        <v>Indtast manuelt</v>
      </c>
      <c r="F6" s="12">
        <f>VLOOKUP(C6,Data_afgrøder!$A$30:$N$43,COLUMN(Data_afgrøder!B4),FALSE)</f>
        <v>1</v>
      </c>
      <c r="G6" s="12">
        <v>0.9</v>
      </c>
      <c r="H6" s="154">
        <v>0</v>
      </c>
      <c r="I6" s="45">
        <f>IF(H6&gt;-1,H6,G6)*20.7*Forside!$B$7*F6</f>
        <v>0</v>
      </c>
      <c r="J6" s="54">
        <v>1</v>
      </c>
      <c r="K6" s="12">
        <v>1</v>
      </c>
      <c r="L6" s="45">
        <f>IF(K6&gt;-10,K6,J6)*1.7*Forside!$B$7*F6</f>
        <v>4.7939999999999996</v>
      </c>
      <c r="M6" s="12">
        <f>VLOOKUP(B6,Data_afgrøder!$A$1:$BM$29,COLUMN(Data_afgrøder!$AX$2),FALSE)</f>
        <v>0</v>
      </c>
      <c r="N6" s="154"/>
      <c r="O6" s="45">
        <f>IF(N6&gt;0,N6,M6)*6.4*Forside!$B$7*F6</f>
        <v>0</v>
      </c>
      <c r="P6" s="12">
        <f>VLOOKUP(B6,Data_afgrøder!$A$2:$BS$25,COLUMN(Data_afgrøder!AZ4),FALSE)</f>
        <v>0</v>
      </c>
      <c r="Q6" s="12"/>
      <c r="R6" s="45">
        <f>IF(Q6&gt;0,Q6,P6)*1.8*Forside!$B$7*F6</f>
        <v>0</v>
      </c>
      <c r="S6" s="12">
        <f>VLOOKUP(B6,Data_afgrøder!$A$1:$BG$28,COLUMN(Data_afgrøder!AY:AY),FALSE)</f>
        <v>0</v>
      </c>
      <c r="T6" s="12"/>
      <c r="U6" s="45">
        <f>IF(T6&gt;0,T6,S6)*6*Forside!$B$7*F6</f>
        <v>0</v>
      </c>
      <c r="V6" s="12">
        <f>VLOOKUP(B6,Data_afgrøder!$A$1:$BG$28,COLUMN(Data_afgrøder!BA:BA),FALSE)</f>
        <v>0</v>
      </c>
      <c r="W6" s="45">
        <f>V6*14*Forside!$B$7*F6</f>
        <v>0</v>
      </c>
      <c r="X6" s="45" t="e">
        <f>VLOOKUP(B6,Data_afgrøder!$A$1:$BP$29,COLUMN(Data_afgrøder!BB8),FALSE)*#REF!/1000*VLOOKUP(B6,Data_afgrøder!$A$1:$BS$29,COLUMN(Data_afgrøder!$AO$2),FALSE)*Forside!$B$7</f>
        <v>#REF!</v>
      </c>
      <c r="Y6" s="45" t="e">
        <f>VLOOKUP(B6,Data_afgrøder!$A$1:$BP$29,COLUMN(Data_afgrøder!BC8),FALSE)*#REF!/1000*VLOOKUP(B6,Data_afgrøder!$A$1:$BS$29,COLUMN(Data_afgrøder!$AO$2),FALSE)*Forside!$B$7</f>
        <v>#REF!</v>
      </c>
      <c r="Z6" s="45" t="e">
        <f>VLOOKUP(B6,Data_afgrøder!$A$1:$BP$29,COLUMN(Data_afgrøder!BD8),FALSE)*#REF!/1000*VLOOKUP(B6,Data_afgrøder!$A$1:$BS$29,COLUMN(Data_afgrøder!$AO$2),FALSE)*Forside!$B$7</f>
        <v>#REF!</v>
      </c>
      <c r="AA6" s="45" t="e">
        <f>VLOOKUP(B6,Data_afgrøder!$A$1:$BP$29,COLUMN(Data_afgrøder!BE8),FALSE)*#REF!/1000*VLOOKUP(B6,Data_afgrøder!$A$1:$BS$29,COLUMN(Data_afgrøder!$AO$2),FALSE)*Forside!$B$7</f>
        <v>#REF!</v>
      </c>
      <c r="AB6" s="12">
        <v>0.2</v>
      </c>
      <c r="AC6" s="12"/>
      <c r="AD6" s="45">
        <f>IF(AC6&gt;0,AC6,AB6)*1.5*Forside!$B$7*F6</f>
        <v>0.84600000000000009</v>
      </c>
      <c r="AE6" s="45" t="e">
        <f t="shared" si="1"/>
        <v>#REF!</v>
      </c>
      <c r="AG6" s="153" t="e">
        <f>223+22.3+421-AVERAGE(AE6:AE7)</f>
        <v>#REF!</v>
      </c>
    </row>
    <row r="7" spans="1:57" ht="11.45" x14ac:dyDescent="0.2">
      <c r="A7" s="12" t="str">
        <f>Forside!A19</f>
        <v>År 3</v>
      </c>
      <c r="B7" s="12" t="str">
        <f>Forside!B19</f>
        <v>Pil første høstår</v>
      </c>
      <c r="C7" s="53" t="str">
        <f>Forside!D19</f>
        <v>JB5</v>
      </c>
      <c r="D7" s="89">
        <f>Forside!E19</f>
        <v>1</v>
      </c>
      <c r="E7" s="53" t="str">
        <f>Forside!S19</f>
        <v>Indtast manuelt</v>
      </c>
      <c r="F7" s="12">
        <f>VLOOKUP(C7,Data_afgrøder!$A$30:$N$43,COLUMN(Data_afgrøder!B5),FALSE)</f>
        <v>1</v>
      </c>
      <c r="G7" s="12">
        <v>0.9</v>
      </c>
      <c r="H7" s="154">
        <v>0</v>
      </c>
      <c r="I7" s="45">
        <f>IF(H7&gt;-1,H7,G7)*20.7*Forside!$B$7*F7</f>
        <v>0</v>
      </c>
      <c r="J7" s="54">
        <v>1</v>
      </c>
      <c r="K7" s="12">
        <v>1</v>
      </c>
      <c r="L7" s="45">
        <f>IF(K7&gt;-10,K7,J7)*1.7*Forside!$B$7*F7</f>
        <v>4.7939999999999996</v>
      </c>
      <c r="M7" s="12">
        <f>VLOOKUP(B7,Data_afgrøder!$A$1:$BM$29,COLUMN(Data_afgrøder!$AX$2),FALSE)</f>
        <v>0</v>
      </c>
      <c r="N7" s="154"/>
      <c r="O7" s="45">
        <f>IF(N7&gt;0,N7,M7)*6.4*Forside!$B$7*F7</f>
        <v>0</v>
      </c>
      <c r="P7" s="12">
        <f>VLOOKUP(B7,Data_afgrøder!$A$2:$BS$25,COLUMN(Data_afgrøder!AZ5),FALSE)</f>
        <v>0</v>
      </c>
      <c r="Q7" s="12"/>
      <c r="R7" s="45">
        <f>IF(Q7&gt;0,Q7,P7)*1.8*Forside!$B$7*F7</f>
        <v>0</v>
      </c>
      <c r="S7" s="12">
        <f>VLOOKUP(B7,Data_afgrøder!$A$1:$BG$28,COLUMN(Data_afgrøder!AY:AY),FALSE)</f>
        <v>0</v>
      </c>
      <c r="T7" s="12"/>
      <c r="U7" s="45">
        <f>IF(T7&gt;0,T7,S7)*6*Forside!$B$7*F7</f>
        <v>0</v>
      </c>
      <c r="V7" s="12">
        <f>VLOOKUP(B7,Data_afgrøder!$A$1:$BG$28,COLUMN(Data_afgrøder!BA:BA),FALSE)</f>
        <v>0</v>
      </c>
      <c r="W7" s="45">
        <f>V7*14*Forside!$B$7*F7</f>
        <v>0</v>
      </c>
      <c r="X7" s="45" t="e">
        <f>VLOOKUP(B7,Data_afgrøder!$A$1:$BP$29,COLUMN(Data_afgrøder!BB9),FALSE)*#REF!/1000*VLOOKUP(B7,Data_afgrøder!$A$1:$BS$29,COLUMN(Data_afgrøder!$AO$2),FALSE)*Forside!$B$7</f>
        <v>#REF!</v>
      </c>
      <c r="Y7" s="45" t="e">
        <f>VLOOKUP(B7,Data_afgrøder!$A$1:$BP$29,COLUMN(Data_afgrøder!BC9),FALSE)*#REF!/1000*VLOOKUP(B7,Data_afgrøder!$A$1:$BS$29,COLUMN(Data_afgrøder!$AO$2),FALSE)*Forside!$B$7</f>
        <v>#REF!</v>
      </c>
      <c r="Z7" s="45" t="e">
        <f>VLOOKUP(B7,Data_afgrøder!$A$1:$BP$29,COLUMN(Data_afgrøder!BD9),FALSE)*#REF!/1000*VLOOKUP(B7,Data_afgrøder!$A$1:$BS$29,COLUMN(Data_afgrøder!$AO$2),FALSE)*Forside!$B$7</f>
        <v>#REF!</v>
      </c>
      <c r="AA7" s="45" t="e">
        <f>VLOOKUP(B7,Data_afgrøder!$A$1:$BP$29,COLUMN(Data_afgrøder!BE9),FALSE)*#REF!/1000*VLOOKUP(B7,Data_afgrøder!$A$1:$BS$29,COLUMN(Data_afgrøder!$AO$2),FALSE)*Forside!$B$7</f>
        <v>#REF!</v>
      </c>
      <c r="AB7" s="12">
        <v>0.2</v>
      </c>
      <c r="AC7" s="12"/>
      <c r="AD7" s="45">
        <f>IF(AC7&gt;0,AC7,AB7)*1.5*Forside!$B$7*F7</f>
        <v>0.84600000000000009</v>
      </c>
      <c r="AE7" s="45" t="e">
        <f t="shared" si="1"/>
        <v>#REF!</v>
      </c>
    </row>
    <row r="8" spans="1:57" ht="11.45" x14ac:dyDescent="0.2">
      <c r="A8" s="12" t="str">
        <f>Forside!A20</f>
        <v>År 4</v>
      </c>
      <c r="B8" s="12" t="str">
        <f>Forside!B20</f>
        <v>Pil, året efter høstår (4, 7, 10, 13, 16)</v>
      </c>
      <c r="C8" s="53" t="str">
        <f>Forside!D20</f>
        <v>JB5</v>
      </c>
      <c r="D8" s="89">
        <f>Forside!E20</f>
        <v>1</v>
      </c>
      <c r="E8" s="53" t="str">
        <f>Forside!S20</f>
        <v>Indtast manuelt</v>
      </c>
      <c r="F8" s="12">
        <f>VLOOKUP(C8,Data_afgrøder!$A$30:$N$43,COLUMN(Data_afgrøder!B6),FALSE)</f>
        <v>1</v>
      </c>
      <c r="G8" s="12">
        <v>0.9</v>
      </c>
      <c r="H8" s="154">
        <v>0</v>
      </c>
      <c r="I8" s="45">
        <f>IF(H8&gt;-1,H8,G8)*20.7*Forside!$B$7*F8</f>
        <v>0</v>
      </c>
      <c r="J8" s="54">
        <v>1</v>
      </c>
      <c r="K8" s="12">
        <v>0</v>
      </c>
      <c r="L8" s="45">
        <f>IF(K8&gt;-10,K8,J8)*1.7*Forside!$B$7*F8</f>
        <v>0</v>
      </c>
      <c r="M8" s="12">
        <f>VLOOKUP(B8,Data_afgrøder!$A$1:$BM$29,COLUMN(Data_afgrøder!$AX$2),FALSE)</f>
        <v>0</v>
      </c>
      <c r="N8" s="154"/>
      <c r="O8" s="45">
        <f>IF(N8&gt;0,N8,M8)*6.4*Forside!$B$7*F8</f>
        <v>0</v>
      </c>
      <c r="P8" s="12">
        <f>VLOOKUP(B8,Data_afgrøder!$A$2:$BS$25,COLUMN(Data_afgrøder!AZ6),FALSE)</f>
        <v>0</v>
      </c>
      <c r="Q8" s="12"/>
      <c r="R8" s="45">
        <f>IF(Q8&gt;0,Q8,P8)*1.8*Forside!$B$7*F8</f>
        <v>0</v>
      </c>
      <c r="S8" s="12">
        <f>VLOOKUP(B8,Data_afgrøder!$A$1:$BG$28,COLUMN(Data_afgrøder!AY:AY),FALSE)</f>
        <v>0</v>
      </c>
      <c r="T8" s="12"/>
      <c r="U8" s="45">
        <f>IF(T8&gt;0,T8,S8)*6*Forside!$B$7*F8</f>
        <v>0</v>
      </c>
      <c r="V8" s="12">
        <f>VLOOKUP(B8,Data_afgrøder!$A$1:$BG$28,COLUMN(Data_afgrøder!BA:BA),FALSE)</f>
        <v>0</v>
      </c>
      <c r="W8" s="45">
        <f>V8*14*Forside!$B$7*F8</f>
        <v>0</v>
      </c>
      <c r="X8" s="45" t="e">
        <f>VLOOKUP(B8,Data_afgrøder!$A$1:$BP$29,COLUMN(Data_afgrøder!BB10),FALSE)*#REF!/1000*VLOOKUP(B8,Data_afgrøder!$A$1:$BS$29,COLUMN(Data_afgrøder!$AO$2),FALSE)*Forside!$B$7</f>
        <v>#REF!</v>
      </c>
      <c r="Y8" s="45" t="e">
        <f>VLOOKUP(B8,Data_afgrøder!$A$1:$BP$29,COLUMN(Data_afgrøder!BC10),FALSE)*#REF!/1000*VLOOKUP(B8,Data_afgrøder!$A$1:$BS$29,COLUMN(Data_afgrøder!$AO$2),FALSE)*Forside!$B$7</f>
        <v>#REF!</v>
      </c>
      <c r="Z8" s="45" t="e">
        <f>VLOOKUP(B8,Data_afgrøder!$A$1:$BP$29,COLUMN(Data_afgrøder!BD10),FALSE)*#REF!/1000*VLOOKUP(B8,Data_afgrøder!$A$1:$BS$29,COLUMN(Data_afgrøder!$AO$2),FALSE)*Forside!$B$7</f>
        <v>#REF!</v>
      </c>
      <c r="AA8" s="45" t="e">
        <f>VLOOKUP(B8,Data_afgrøder!$A$1:$BP$29,COLUMN(Data_afgrøder!BE10),FALSE)*#REF!/1000*VLOOKUP(B8,Data_afgrøder!$A$1:$BS$29,COLUMN(Data_afgrøder!$AO$2),FALSE)*Forside!$B$7</f>
        <v>#REF!</v>
      </c>
      <c r="AB8" s="12">
        <v>0.2</v>
      </c>
      <c r="AC8" s="12"/>
      <c r="AD8" s="45">
        <f>IF(AC8&gt;0,AC8,AB8)*1.5*Forside!$B$7*F8</f>
        <v>0.84600000000000009</v>
      </c>
      <c r="AE8" s="45" t="e">
        <f t="shared" si="1"/>
        <v>#REF!</v>
      </c>
    </row>
    <row r="9" spans="1:57" ht="11.45" x14ac:dyDescent="0.2">
      <c r="A9" s="12" t="str">
        <f>Forside!A21</f>
        <v>År 5</v>
      </c>
      <c r="B9" s="12" t="str">
        <f>Forside!B21</f>
        <v>Pil, 2 år efter høstår (5, 8, 11, 14, 17)</v>
      </c>
      <c r="C9" s="53" t="str">
        <f>Forside!D21</f>
        <v>JB5</v>
      </c>
      <c r="D9" s="89">
        <f>Forside!E21</f>
        <v>1</v>
      </c>
      <c r="E9" s="53" t="str">
        <f>Forside!S21</f>
        <v>Indtast manuelt</v>
      </c>
      <c r="F9" s="12">
        <f>VLOOKUP(C9,Data_afgrøder!$A$30:$N$43,COLUMN(Data_afgrøder!B7),FALSE)</f>
        <v>1</v>
      </c>
      <c r="G9" s="12">
        <v>0.9</v>
      </c>
      <c r="H9" s="154">
        <v>0</v>
      </c>
      <c r="I9" s="45">
        <f>IF(H9&gt;-1,H9,G9)*20.7*Forside!$B$7*F9</f>
        <v>0</v>
      </c>
      <c r="J9" s="54">
        <v>1</v>
      </c>
      <c r="K9" s="12">
        <v>1</v>
      </c>
      <c r="L9" s="45">
        <f>IF(K9&gt;-10,K9,J9)*1.7*Forside!$B$7*F9</f>
        <v>4.7939999999999996</v>
      </c>
      <c r="M9" s="12">
        <f>VLOOKUP(B9,Data_afgrøder!$A$1:$BM$29,COLUMN(Data_afgrøder!$AX$2),FALSE)</f>
        <v>0</v>
      </c>
      <c r="N9" s="154"/>
      <c r="O9" s="45">
        <f>IF(N9&gt;0,N9,M9)*6.4*Forside!$B$7*F9</f>
        <v>0</v>
      </c>
      <c r="P9" s="12">
        <f>VLOOKUP(B9,Data_afgrøder!$A$2:$BS$25,COLUMN(Data_afgrøder!AZ7),FALSE)</f>
        <v>0</v>
      </c>
      <c r="Q9" s="12"/>
      <c r="R9" s="45">
        <f>IF(Q9&gt;0,Q9,P9)*1.8*Forside!$B$7*F9</f>
        <v>0</v>
      </c>
      <c r="S9" s="12">
        <f>VLOOKUP(B9,Data_afgrøder!$A$1:$BG$28,COLUMN(Data_afgrøder!AY:AY),FALSE)</f>
        <v>0</v>
      </c>
      <c r="T9" s="12"/>
      <c r="U9" s="45">
        <f>IF(T9&gt;0,T9,S9)*6*Forside!$B$7*F9</f>
        <v>0</v>
      </c>
      <c r="V9" s="12">
        <f>VLOOKUP(B9,Data_afgrøder!$A$1:$BG$28,COLUMN(Data_afgrøder!BA:BA),FALSE)</f>
        <v>0</v>
      </c>
      <c r="W9" s="45">
        <f>V9*14*Forside!$B$7*F9</f>
        <v>0</v>
      </c>
      <c r="X9" s="45" t="e">
        <f>VLOOKUP(B9,Data_afgrøder!$A$1:$BP$29,COLUMN(Data_afgrøder!BB11),FALSE)*#REF!/1000*VLOOKUP(B9,Data_afgrøder!$A$1:$BS$29,COLUMN(Data_afgrøder!$AO$2),FALSE)*Forside!$B$7</f>
        <v>#REF!</v>
      </c>
      <c r="Y9" s="45" t="e">
        <f>VLOOKUP(B9,Data_afgrøder!$A$1:$BP$29,COLUMN(Data_afgrøder!BC11),FALSE)*#REF!/1000*VLOOKUP(B9,Data_afgrøder!$A$1:$BS$29,COLUMN(Data_afgrøder!$AO$2),FALSE)*Forside!$B$7</f>
        <v>#REF!</v>
      </c>
      <c r="Z9" s="45" t="e">
        <f>VLOOKUP(B9,Data_afgrøder!$A$1:$BP$29,COLUMN(Data_afgrøder!BD11),FALSE)*#REF!/1000*VLOOKUP(B9,Data_afgrøder!$A$1:$BS$29,COLUMN(Data_afgrøder!$AO$2),FALSE)*Forside!$B$7</f>
        <v>#REF!</v>
      </c>
      <c r="AA9" s="45" t="e">
        <f>VLOOKUP(B9,Data_afgrøder!$A$1:$BP$29,COLUMN(Data_afgrøder!BE11),FALSE)*#REF!/1000*VLOOKUP(B9,Data_afgrøder!$A$1:$BS$29,COLUMN(Data_afgrøder!$AO$2),FALSE)*Forside!$B$7</f>
        <v>#REF!</v>
      </c>
      <c r="AB9" s="12">
        <v>0.2</v>
      </c>
      <c r="AC9" s="12"/>
      <c r="AD9" s="45">
        <f>IF(AC9&gt;0,AC9,AB9)*1.5*Forside!$B$7*F9</f>
        <v>0.84600000000000009</v>
      </c>
      <c r="AE9" s="45" t="e">
        <f t="shared" si="1"/>
        <v>#REF!</v>
      </c>
      <c r="AG9" s="153" t="e">
        <f>338+33.8+196-AE8</f>
        <v>#REF!</v>
      </c>
    </row>
    <row r="10" spans="1:57" ht="11.45" x14ac:dyDescent="0.2">
      <c r="A10" s="12" t="str">
        <f>Forside!A22</f>
        <v>År 6</v>
      </c>
      <c r="B10" s="12" t="str">
        <f>Forside!B22</f>
        <v>Pil, øvrige høstår (3,6,9,12,15)</v>
      </c>
      <c r="C10" s="53" t="str">
        <f>Forside!D22</f>
        <v>JB5</v>
      </c>
      <c r="D10" s="89">
        <f>Forside!E22</f>
        <v>1</v>
      </c>
      <c r="E10" s="53" t="str">
        <f>Forside!S22</f>
        <v>Indtast manuelt</v>
      </c>
      <c r="F10" s="12">
        <f>VLOOKUP(C10,Data_afgrøder!$A$30:$N$43,COLUMN(Data_afgrøder!B8),FALSE)</f>
        <v>1</v>
      </c>
      <c r="G10" s="12">
        <v>0.9</v>
      </c>
      <c r="H10" s="154">
        <v>0</v>
      </c>
      <c r="I10" s="45">
        <f>IF(H10&gt;-1,H10,G10)*20.7*Forside!$B$7*F10</f>
        <v>0</v>
      </c>
      <c r="J10" s="54">
        <v>1</v>
      </c>
      <c r="K10" s="12">
        <v>1</v>
      </c>
      <c r="L10" s="45">
        <f>IF(K10&gt;-10,K10,J10)*1.7*Forside!$B$7*F10</f>
        <v>4.7939999999999996</v>
      </c>
      <c r="M10" s="12">
        <f>VLOOKUP(B10,Data_afgrøder!$A$1:$BM$29,COLUMN(Data_afgrøder!$AX$2),FALSE)</f>
        <v>0</v>
      </c>
      <c r="N10" s="154"/>
      <c r="O10" s="45">
        <f>IF(N10&gt;0,N10,M10)*6.4*Forside!$B$7*F10</f>
        <v>0</v>
      </c>
      <c r="P10" s="12">
        <f>VLOOKUP(B10,Data_afgrøder!$A$2:$BS$25,COLUMN(Data_afgrøder!AZ8),FALSE)</f>
        <v>0</v>
      </c>
      <c r="Q10" s="12"/>
      <c r="R10" s="45">
        <f>IF(Q10&gt;0,Q10,P10)*1.8*Forside!$B$7*F10</f>
        <v>0</v>
      </c>
      <c r="S10" s="12">
        <f>VLOOKUP(B10,Data_afgrøder!$A$1:$BG$28,COLUMN(Data_afgrøder!AY:AY),FALSE)</f>
        <v>0</v>
      </c>
      <c r="T10" s="12"/>
      <c r="U10" s="45">
        <f>IF(T10&gt;0,T10,S10)*6*Forside!$B$7*F10</f>
        <v>0</v>
      </c>
      <c r="V10" s="12">
        <f>VLOOKUP(B10,Data_afgrøder!$A$1:$BG$28,COLUMN(Data_afgrøder!BA:BA),FALSE)</f>
        <v>0</v>
      </c>
      <c r="W10" s="45">
        <f>V10*14*Forside!$B$7*F10</f>
        <v>0</v>
      </c>
      <c r="X10" s="45" t="e">
        <f>VLOOKUP(B10,Data_afgrøder!$A$1:$BP$29,COLUMN(Data_afgrøder!BB12),FALSE)*#REF!/1000*VLOOKUP(B10,Data_afgrøder!$A$1:$BS$29,COLUMN(Data_afgrøder!$AO$2),FALSE)*Forside!$B$7</f>
        <v>#REF!</v>
      </c>
      <c r="Y10" s="45" t="e">
        <f>VLOOKUP(B10,Data_afgrøder!$A$1:$BP$29,COLUMN(Data_afgrøder!BC12),FALSE)*#REF!/1000*VLOOKUP(B10,Data_afgrøder!$A$1:$BS$29,COLUMN(Data_afgrøder!$AO$2),FALSE)*Forside!$B$7</f>
        <v>#REF!</v>
      </c>
      <c r="Z10" s="45" t="e">
        <f>VLOOKUP(B10,Data_afgrøder!$A$1:$BP$29,COLUMN(Data_afgrøder!BD12),FALSE)*#REF!/1000*VLOOKUP(B10,Data_afgrøder!$A$1:$BS$29,COLUMN(Data_afgrøder!$AO$2),FALSE)*Forside!$B$7</f>
        <v>#REF!</v>
      </c>
      <c r="AA10" s="45" t="e">
        <f>VLOOKUP(B10,Data_afgrøder!$A$1:$BP$29,COLUMN(Data_afgrøder!BE12),FALSE)*#REF!/1000*VLOOKUP(B10,Data_afgrøder!$A$1:$BS$29,COLUMN(Data_afgrøder!$AO$2),FALSE)*Forside!$B$7</f>
        <v>#REF!</v>
      </c>
      <c r="AB10" s="12">
        <v>0.2</v>
      </c>
      <c r="AC10" s="12"/>
      <c r="AD10" s="45">
        <f>IF(AC10&gt;0,AC10,AB10)*1.5*Forside!$B$7*F10</f>
        <v>0.84600000000000009</v>
      </c>
      <c r="AE10" s="45" t="e">
        <f t="shared" si="1"/>
        <v>#REF!</v>
      </c>
    </row>
    <row r="11" spans="1:57" ht="11.45" x14ac:dyDescent="0.2">
      <c r="A11" s="12" t="str">
        <f>Forside!A23</f>
        <v>År 7</v>
      </c>
      <c r="B11" s="12" t="str">
        <f>Forside!B23</f>
        <v>Pil, året efter høstår (4, 7, 10, 13, 16)</v>
      </c>
      <c r="C11" s="53" t="str">
        <f>Forside!D23</f>
        <v>JB5</v>
      </c>
      <c r="D11" s="89">
        <f>Forside!E23</f>
        <v>1</v>
      </c>
      <c r="E11" s="53" t="str">
        <f>Forside!S23</f>
        <v>Indtast manuelt</v>
      </c>
      <c r="F11" s="12">
        <f>VLOOKUP(C11,Data_afgrøder!$A$30:$N$43,COLUMN(Data_afgrøder!B9),FALSE)</f>
        <v>1</v>
      </c>
      <c r="G11" s="12">
        <v>0.9</v>
      </c>
      <c r="H11" s="154">
        <v>0</v>
      </c>
      <c r="I11" s="45">
        <f>IF(H11&gt;-1,H11,G11)*20.7*Forside!$B$7*F11</f>
        <v>0</v>
      </c>
      <c r="J11" s="54">
        <v>1</v>
      </c>
      <c r="K11" s="12">
        <v>0</v>
      </c>
      <c r="L11" s="45">
        <f>IF(K11&gt;-10,K11,J11)*1.7*Forside!$B$7*F11</f>
        <v>0</v>
      </c>
      <c r="M11" s="12">
        <f>VLOOKUP(B11,Data_afgrøder!$A$1:$BM$29,COLUMN(Data_afgrøder!$AX$2),FALSE)</f>
        <v>0</v>
      </c>
      <c r="N11" s="154"/>
      <c r="O11" s="45">
        <f>IF(N11&gt;0,N11,M11)*6.4*Forside!$B$7*F11</f>
        <v>0</v>
      </c>
      <c r="P11" s="12">
        <f>VLOOKUP(B11,Data_afgrøder!$A$2:$BS$25,COLUMN(Data_afgrøder!AZ9),FALSE)</f>
        <v>0</v>
      </c>
      <c r="Q11" s="12"/>
      <c r="R11" s="45">
        <f>IF(Q11&gt;0,Q11,P11)*1.8*Forside!$B$7*F11</f>
        <v>0</v>
      </c>
      <c r="S11" s="12">
        <f>VLOOKUP(B11,Data_afgrøder!$A$1:$BG$28,COLUMN(Data_afgrøder!AY:AY),FALSE)</f>
        <v>0</v>
      </c>
      <c r="T11" s="12"/>
      <c r="U11" s="45">
        <f>IF(T11&gt;0,T11,S11)*6*Forside!$B$7*F11</f>
        <v>0</v>
      </c>
      <c r="V11" s="12">
        <f>VLOOKUP(B11,Data_afgrøder!$A$1:$BG$28,COLUMN(Data_afgrøder!BA:BA),FALSE)</f>
        <v>0</v>
      </c>
      <c r="W11" s="45">
        <f>V11*14*Forside!$B$7*F11</f>
        <v>0</v>
      </c>
      <c r="X11" s="45" t="e">
        <f>VLOOKUP(B11,Data_afgrøder!$A$1:$BP$29,COLUMN(Data_afgrøder!BB13),FALSE)*#REF!/1000*VLOOKUP(B11,Data_afgrøder!$A$1:$BS$29,COLUMN(Data_afgrøder!$AO$2),FALSE)*Forside!$B$7</f>
        <v>#REF!</v>
      </c>
      <c r="Y11" s="45" t="e">
        <f>VLOOKUP(B11,Data_afgrøder!$A$1:$BP$29,COLUMN(Data_afgrøder!BC13),FALSE)*#REF!/1000*VLOOKUP(B11,Data_afgrøder!$A$1:$BS$29,COLUMN(Data_afgrøder!$AO$2),FALSE)*Forside!$B$7</f>
        <v>#REF!</v>
      </c>
      <c r="Z11" s="45" t="e">
        <f>VLOOKUP(B11,Data_afgrøder!$A$1:$BP$29,COLUMN(Data_afgrøder!BD13),FALSE)*#REF!/1000*VLOOKUP(B11,Data_afgrøder!$A$1:$BS$29,COLUMN(Data_afgrøder!$AO$2),FALSE)*Forside!$B$7</f>
        <v>#REF!</v>
      </c>
      <c r="AA11" s="45" t="e">
        <f>VLOOKUP(B11,Data_afgrøder!$A$1:$BP$29,COLUMN(Data_afgrøder!BE13),FALSE)*#REF!/1000*VLOOKUP(B11,Data_afgrøder!$A$1:$BS$29,COLUMN(Data_afgrøder!$AO$2),FALSE)*Forside!$B$7</f>
        <v>#REF!</v>
      </c>
      <c r="AB11" s="12">
        <v>0.2</v>
      </c>
      <c r="AC11" s="12"/>
      <c r="AD11" s="45">
        <f>IF(AC11&gt;0,AC11,AB11)*1.5*Forside!$B$7*F11</f>
        <v>0.84600000000000009</v>
      </c>
      <c r="AE11" s="45" t="e">
        <f t="shared" si="1"/>
        <v>#REF!</v>
      </c>
    </row>
    <row r="12" spans="1:57" ht="11.45" x14ac:dyDescent="0.2">
      <c r="A12" s="12" t="str">
        <f>Forside!A24</f>
        <v>År 8</v>
      </c>
      <c r="B12" s="12" t="str">
        <f>Forside!B24</f>
        <v>Pil, 2 år efter høstår (5, 8, 11, 14, 17)</v>
      </c>
      <c r="C12" s="53" t="str">
        <f>Forside!D24</f>
        <v>JB5</v>
      </c>
      <c r="D12" s="89">
        <f>Forside!E24</f>
        <v>1</v>
      </c>
      <c r="E12" s="53" t="str">
        <f>Forside!S24</f>
        <v>Indtast manuelt</v>
      </c>
      <c r="F12" s="12">
        <f>VLOOKUP(C12,Data_afgrøder!$A$30:$N$43,COLUMN(Data_afgrøder!B10),FALSE)</f>
        <v>1</v>
      </c>
      <c r="G12" s="12">
        <v>0.9</v>
      </c>
      <c r="H12" s="154">
        <v>0</v>
      </c>
      <c r="I12" s="45">
        <f>IF(H12&gt;-1,H12,G12)*20.7*Forside!$B$7*F12</f>
        <v>0</v>
      </c>
      <c r="J12" s="54">
        <v>1</v>
      </c>
      <c r="K12" s="12">
        <v>1</v>
      </c>
      <c r="L12" s="45">
        <f>IF(K12&gt;-10,K12,J12)*1.7*Forside!$B$7*F12</f>
        <v>4.7939999999999996</v>
      </c>
      <c r="M12" s="12">
        <f>VLOOKUP(B12,Data_afgrøder!$A$1:$BM$29,COLUMN(Data_afgrøder!$AX$2),FALSE)</f>
        <v>0</v>
      </c>
      <c r="N12" s="154"/>
      <c r="O12" s="45">
        <f>IF(N12&gt;0,N12,M12)*6.4*Forside!$B$7*F12</f>
        <v>0</v>
      </c>
      <c r="P12" s="12">
        <f>VLOOKUP(B12,Data_afgrøder!$A$2:$BS$25,COLUMN(Data_afgrøder!AZ10),FALSE)</f>
        <v>0</v>
      </c>
      <c r="Q12" s="12"/>
      <c r="R12" s="45">
        <f>IF(Q12&gt;0,Q12,P12)*1.8*Forside!$B$7*F12</f>
        <v>0</v>
      </c>
      <c r="S12" s="12">
        <f>VLOOKUP(B12,Data_afgrøder!$A$1:$BG$28,COLUMN(Data_afgrøder!AY:AY),FALSE)</f>
        <v>0</v>
      </c>
      <c r="T12" s="12"/>
      <c r="U12" s="45">
        <f>IF(T12&gt;0,T12,S12)*6*Forside!$B$7*F12</f>
        <v>0</v>
      </c>
      <c r="V12" s="12">
        <f>VLOOKUP(B12,Data_afgrøder!$A$1:$BG$28,COLUMN(Data_afgrøder!BA:BA),FALSE)</f>
        <v>0</v>
      </c>
      <c r="W12" s="45">
        <f>V12*14*Forside!$B$7*F12</f>
        <v>0</v>
      </c>
      <c r="X12" s="45" t="e">
        <f>VLOOKUP(B12,Data_afgrøder!$A$1:$BP$29,COLUMN(Data_afgrøder!BB14),FALSE)*#REF!/1000*VLOOKUP(B12,Data_afgrøder!$A$1:$BS$29,COLUMN(Data_afgrøder!$AO$2),FALSE)*Forside!$B$7</f>
        <v>#REF!</v>
      </c>
      <c r="Y12" s="45" t="e">
        <f>VLOOKUP(B12,Data_afgrøder!$A$1:$BP$29,COLUMN(Data_afgrøder!BC14),FALSE)*#REF!/1000*VLOOKUP(B12,Data_afgrøder!$A$1:$BS$29,COLUMN(Data_afgrøder!$AO$2),FALSE)*Forside!$B$7</f>
        <v>#REF!</v>
      </c>
      <c r="Z12" s="45" t="e">
        <f>VLOOKUP(B12,Data_afgrøder!$A$1:$BP$29,COLUMN(Data_afgrøder!BD14),FALSE)*#REF!/1000*VLOOKUP(B12,Data_afgrøder!$A$1:$BS$29,COLUMN(Data_afgrøder!$AO$2),FALSE)*Forside!$B$7</f>
        <v>#REF!</v>
      </c>
      <c r="AA12" s="45" t="e">
        <f>VLOOKUP(B12,Data_afgrøder!$A$1:$BP$29,COLUMN(Data_afgrøder!BE14),FALSE)*#REF!/1000*VLOOKUP(B12,Data_afgrøder!$A$1:$BS$29,COLUMN(Data_afgrøder!$AO$2),FALSE)*Forside!$B$7</f>
        <v>#REF!</v>
      </c>
      <c r="AB12" s="12">
        <v>0.2</v>
      </c>
      <c r="AC12" s="12"/>
      <c r="AD12" s="45">
        <f>IF(AC12&gt;0,AC12,AB12)*1.5*Forside!$B$7*F12</f>
        <v>0.84600000000000009</v>
      </c>
      <c r="AE12" s="45" t="e">
        <f t="shared" si="1"/>
        <v>#REF!</v>
      </c>
    </row>
    <row r="13" spans="1:57" ht="11.45" x14ac:dyDescent="0.2">
      <c r="A13" s="12" t="str">
        <f>Forside!A25</f>
        <v>År 9</v>
      </c>
      <c r="B13" s="12" t="str">
        <f>Forside!B25</f>
        <v>Pil, øvrige høstår (3,6,9,12,15)</v>
      </c>
      <c r="C13" s="53" t="str">
        <f>Forside!D25</f>
        <v>JB5</v>
      </c>
      <c r="D13" s="89">
        <f>Forside!E25</f>
        <v>1</v>
      </c>
      <c r="E13" s="53" t="str">
        <f>Forside!S25</f>
        <v>Indtast manuelt</v>
      </c>
      <c r="F13" s="12">
        <f>VLOOKUP(C13,Data_afgrøder!$A$30:$N$43,COLUMN(Data_afgrøder!B11),FALSE)</f>
        <v>1</v>
      </c>
      <c r="G13" s="12">
        <v>0.9</v>
      </c>
      <c r="H13" s="154">
        <v>0</v>
      </c>
      <c r="I13" s="45">
        <f>IF(H13&gt;-1,H13,G13)*20.7*Forside!$B$7*F13</f>
        <v>0</v>
      </c>
      <c r="J13" s="54">
        <v>1</v>
      </c>
      <c r="K13" s="12">
        <v>1</v>
      </c>
      <c r="L13" s="45">
        <f>IF(K13&gt;-10,K13,J13)*1.7*Forside!$B$7*F13</f>
        <v>4.7939999999999996</v>
      </c>
      <c r="M13" s="12">
        <f>VLOOKUP(B13,Data_afgrøder!$A$1:$BM$29,COLUMN(Data_afgrøder!$AX$2),FALSE)</f>
        <v>0</v>
      </c>
      <c r="N13" s="154"/>
      <c r="O13" s="45">
        <f>IF(N13&gt;0,N13,M13)*6.4*Forside!$B$7*F13</f>
        <v>0</v>
      </c>
      <c r="P13" s="12">
        <f>VLOOKUP(B13,Data_afgrøder!$A$2:$BS$25,COLUMN(Data_afgrøder!AZ11),FALSE)</f>
        <v>0</v>
      </c>
      <c r="Q13" s="12"/>
      <c r="R13" s="45">
        <f>IF(Q13&gt;0,Q13,P13)*1.8*Forside!$B$7*F13</f>
        <v>0</v>
      </c>
      <c r="S13" s="12">
        <f>VLOOKUP(B13,Data_afgrøder!$A$1:$BG$28,COLUMN(Data_afgrøder!AY:AY),FALSE)</f>
        <v>0</v>
      </c>
      <c r="T13" s="12"/>
      <c r="U13" s="45">
        <f>IF(T13&gt;0,T13,S13)*6*Forside!$B$7*F13</f>
        <v>0</v>
      </c>
      <c r="V13" s="12">
        <f>VLOOKUP(B13,Data_afgrøder!$A$1:$BG$28,COLUMN(Data_afgrøder!BA:BA),FALSE)</f>
        <v>0</v>
      </c>
      <c r="W13" s="45">
        <f>V13*14*Forside!$B$7*F13</f>
        <v>0</v>
      </c>
      <c r="X13" s="45" t="e">
        <f>VLOOKUP(B13,Data_afgrøder!$A$1:$BP$29,COLUMN(Data_afgrøder!BB15),FALSE)*#REF!/1000*VLOOKUP(B13,Data_afgrøder!$A$1:$BS$29,COLUMN(Data_afgrøder!$AO$2),FALSE)*Forside!$B$7</f>
        <v>#REF!</v>
      </c>
      <c r="Y13" s="45" t="e">
        <f>VLOOKUP(B13,Data_afgrøder!$A$1:$BP$29,COLUMN(Data_afgrøder!BC15),FALSE)*#REF!/1000*VLOOKUP(B13,Data_afgrøder!$A$1:$BS$29,COLUMN(Data_afgrøder!$AO$2),FALSE)*Forside!$B$7</f>
        <v>#REF!</v>
      </c>
      <c r="Z13" s="45" t="e">
        <f>VLOOKUP(B13,Data_afgrøder!$A$1:$BP$29,COLUMN(Data_afgrøder!BD15),FALSE)*#REF!/1000*VLOOKUP(B13,Data_afgrøder!$A$1:$BS$29,COLUMN(Data_afgrøder!$AO$2),FALSE)*Forside!$B$7</f>
        <v>#REF!</v>
      </c>
      <c r="AA13" s="45" t="e">
        <f>VLOOKUP(B13,Data_afgrøder!$A$1:$BP$29,COLUMN(Data_afgrøder!BE15),FALSE)*#REF!/1000*VLOOKUP(B13,Data_afgrøder!$A$1:$BS$29,COLUMN(Data_afgrøder!$AO$2),FALSE)*Forside!$B$7</f>
        <v>#REF!</v>
      </c>
      <c r="AB13" s="12">
        <v>0.2</v>
      </c>
      <c r="AC13" s="12"/>
      <c r="AD13" s="45">
        <f>IF(AC13&gt;0,AC13,AB13)*1.5*Forside!$B$7*F13</f>
        <v>0.84600000000000009</v>
      </c>
      <c r="AE13" s="45" t="e">
        <f t="shared" si="1"/>
        <v>#REF!</v>
      </c>
    </row>
    <row r="14" spans="1:57" ht="11.45" x14ac:dyDescent="0.2">
      <c r="A14" s="12" t="str">
        <f>Forside!A26</f>
        <v>År 10</v>
      </c>
      <c r="B14" s="12" t="str">
        <f>Forside!B26</f>
        <v>Pil, året efter høstår (4, 7, 10, 13, 16)</v>
      </c>
      <c r="C14" s="53" t="str">
        <f>Forside!D26</f>
        <v>JB5</v>
      </c>
      <c r="D14" s="89">
        <f>Forside!E26</f>
        <v>1</v>
      </c>
      <c r="E14" s="53" t="str">
        <f>Forside!S26</f>
        <v>Indtast manuelt</v>
      </c>
      <c r="F14" s="12">
        <f>VLOOKUP(C14,Data_afgrøder!$A$30:$N$43,COLUMN(Data_afgrøder!B12),FALSE)</f>
        <v>1</v>
      </c>
      <c r="G14" s="12">
        <v>0.9</v>
      </c>
      <c r="H14" s="154">
        <v>0</v>
      </c>
      <c r="I14" s="45">
        <f>IF(H14&gt;-1,H14,G14)*20.7*Forside!$B$7*F14</f>
        <v>0</v>
      </c>
      <c r="J14" s="54">
        <v>1</v>
      </c>
      <c r="K14" s="12">
        <v>0</v>
      </c>
      <c r="L14" s="45">
        <f>IF(K14&gt;-10,K14,J14)*1.7*Forside!$B$7*F14</f>
        <v>0</v>
      </c>
      <c r="M14" s="12">
        <f>VLOOKUP(B14,Data_afgrøder!$A$1:$BM$29,COLUMN(Data_afgrøder!$AX$2),FALSE)</f>
        <v>0</v>
      </c>
      <c r="N14" s="154"/>
      <c r="O14" s="45">
        <f>IF(N14&gt;0,N14,M14)*6.4*Forside!$B$7*F14</f>
        <v>0</v>
      </c>
      <c r="P14" s="12">
        <f>VLOOKUP(B14,Data_afgrøder!$A$2:$BS$25,COLUMN(Data_afgrøder!AZ12),FALSE)</f>
        <v>0</v>
      </c>
      <c r="Q14" s="12"/>
      <c r="R14" s="45">
        <f>IF(Q14&gt;0,Q14,P14)*1.8*Forside!$B$7*F14</f>
        <v>0</v>
      </c>
      <c r="S14" s="12">
        <f>VLOOKUP(B14,Data_afgrøder!$A$1:$BG$28,COLUMN(Data_afgrøder!AY:AY),FALSE)</f>
        <v>0</v>
      </c>
      <c r="T14" s="12"/>
      <c r="U14" s="45">
        <f>IF(T14&gt;0,T14,S14)*6*Forside!$B$7*F14</f>
        <v>0</v>
      </c>
      <c r="V14" s="12">
        <f>VLOOKUP(B14,Data_afgrøder!$A$1:$BG$28,COLUMN(Data_afgrøder!BA:BA),FALSE)</f>
        <v>0</v>
      </c>
      <c r="W14" s="45">
        <f>V14*14*Forside!$B$7*F14</f>
        <v>0</v>
      </c>
      <c r="X14" s="45" t="e">
        <f>VLOOKUP(B14,Data_afgrøder!$A$1:$BP$29,COLUMN(Data_afgrøder!BB17),FALSE)*#REF!/1000*VLOOKUP(B14,Data_afgrøder!$A$1:$BS$29,COLUMN(Data_afgrøder!$AO$2),FALSE)*Forside!$B$7</f>
        <v>#REF!</v>
      </c>
      <c r="Y14" s="45" t="e">
        <f>VLOOKUP(B14,Data_afgrøder!$A$1:$BP$29,COLUMN(Data_afgrøder!BC17),FALSE)*#REF!/1000*VLOOKUP(B14,Data_afgrøder!$A$1:$BS$29,COLUMN(Data_afgrøder!$AO$2),FALSE)*Forside!$B$7</f>
        <v>#REF!</v>
      </c>
      <c r="Z14" s="45" t="e">
        <f>VLOOKUP(B14,Data_afgrøder!$A$1:$BP$29,COLUMN(Data_afgrøder!BD17),FALSE)*#REF!/1000*VLOOKUP(B14,Data_afgrøder!$A$1:$BS$29,COLUMN(Data_afgrøder!$AO$2),FALSE)*Forside!$B$7</f>
        <v>#REF!</v>
      </c>
      <c r="AA14" s="45" t="e">
        <f>VLOOKUP(B14,Data_afgrøder!$A$1:$BP$29,COLUMN(Data_afgrøder!BE17),FALSE)*#REF!/1000*VLOOKUP(B14,Data_afgrøder!$A$1:$BS$29,COLUMN(Data_afgrøder!$AO$2),FALSE)*Forside!$B$7</f>
        <v>#REF!</v>
      </c>
      <c r="AB14" s="12">
        <v>0.2</v>
      </c>
      <c r="AC14" s="12"/>
      <c r="AD14" s="45">
        <f>IF(AC14&gt;0,AC14,AB14)*1.5*Forside!$B$7*F14</f>
        <v>0.84600000000000009</v>
      </c>
      <c r="AE14" s="45" t="e">
        <f t="shared" si="1"/>
        <v>#REF!</v>
      </c>
    </row>
    <row r="15" spans="1:57" ht="11.45" x14ac:dyDescent="0.2">
      <c r="A15" s="12" t="str">
        <f>Forside!A27</f>
        <v>År 11</v>
      </c>
      <c r="B15" s="12" t="str">
        <f>Forside!B27</f>
        <v>Pil, 2 år efter høstår (5, 8, 11, 14, 17)</v>
      </c>
      <c r="C15" s="53" t="str">
        <f>Forside!D27</f>
        <v>JB5</v>
      </c>
      <c r="D15" s="89">
        <f>Forside!E27</f>
        <v>1</v>
      </c>
      <c r="E15" s="53" t="str">
        <f>Forside!S27</f>
        <v>Indtast manuelt</v>
      </c>
      <c r="F15" s="12">
        <f>VLOOKUP(C15,Data_afgrøder!$A$30:$N$43,COLUMN(Data_afgrøder!B13),FALSE)</f>
        <v>1</v>
      </c>
      <c r="G15" s="12">
        <v>0.9</v>
      </c>
      <c r="H15" s="154">
        <v>0</v>
      </c>
      <c r="I15" s="45">
        <f>IF(H15&gt;-1,H15,G15)*20.7*Forside!$B$7*F15</f>
        <v>0</v>
      </c>
      <c r="J15" s="54">
        <v>1</v>
      </c>
      <c r="K15" s="12">
        <v>1</v>
      </c>
      <c r="L15" s="45">
        <f>IF(K15&gt;-10,K15,J15)*1.7*Forside!$B$7*F15</f>
        <v>4.7939999999999996</v>
      </c>
      <c r="M15" s="12">
        <f>VLOOKUP(B15,Data_afgrøder!$A$1:$BM$29,COLUMN(Data_afgrøder!$AX$2),FALSE)</f>
        <v>0</v>
      </c>
      <c r="N15" s="154"/>
      <c r="O15" s="45">
        <f>IF(N15&gt;0,N15,M15)*6.4*Forside!$B$7*F15</f>
        <v>0</v>
      </c>
      <c r="P15" s="12">
        <f>VLOOKUP(B15,Data_afgrøder!$A$2:$BS$25,COLUMN(Data_afgrøder!AZ13),FALSE)</f>
        <v>0</v>
      </c>
      <c r="Q15" s="12"/>
      <c r="R15" s="45">
        <f>IF(Q15&gt;0,Q15,P15)*1.8*Forside!$B$7*F15</f>
        <v>0</v>
      </c>
      <c r="S15" s="12">
        <f>VLOOKUP(B15,Data_afgrøder!$A$1:$BG$28,COLUMN(Data_afgrøder!AY:AY),FALSE)</f>
        <v>0</v>
      </c>
      <c r="T15" s="12"/>
      <c r="U15" s="45">
        <f>IF(T15&gt;0,T15,S15)*6*Forside!$B$7*F15</f>
        <v>0</v>
      </c>
      <c r="V15" s="12">
        <f>VLOOKUP(B15,Data_afgrøder!$A$1:$BG$28,COLUMN(Data_afgrøder!BA:BA),FALSE)</f>
        <v>0</v>
      </c>
      <c r="W15" s="45">
        <f>V15*14*Forside!$B$7*F15</f>
        <v>0</v>
      </c>
      <c r="X15" s="45" t="e">
        <f>VLOOKUP(B15,Data_afgrøder!$A$1:$BP$29,COLUMN(Data_afgrøder!BB18),FALSE)*#REF!/1000*VLOOKUP(B15,Data_afgrøder!$A$1:$BS$29,COLUMN(Data_afgrøder!$AO$2),FALSE)*Forside!$B$7</f>
        <v>#REF!</v>
      </c>
      <c r="Y15" s="45" t="e">
        <f>VLOOKUP(B15,Data_afgrøder!$A$1:$BP$29,COLUMN(Data_afgrøder!BC18),FALSE)*#REF!/1000*VLOOKUP(B15,Data_afgrøder!$A$1:$BS$29,COLUMN(Data_afgrøder!$AO$2),FALSE)*Forside!$B$7</f>
        <v>#REF!</v>
      </c>
      <c r="Z15" s="45" t="e">
        <f>VLOOKUP(B15,Data_afgrøder!$A$1:$BP$29,COLUMN(Data_afgrøder!BD18),FALSE)*#REF!/1000*VLOOKUP(B15,Data_afgrøder!$A$1:$BS$29,COLUMN(Data_afgrøder!$AO$2),FALSE)*Forside!$B$7</f>
        <v>#REF!</v>
      </c>
      <c r="AA15" s="45" t="e">
        <f>VLOOKUP(B15,Data_afgrøder!$A$1:$BP$29,COLUMN(Data_afgrøder!BE18),FALSE)*#REF!/1000*VLOOKUP(B15,Data_afgrøder!$A$1:$BS$29,COLUMN(Data_afgrøder!$AO$2),FALSE)*Forside!$B$7</f>
        <v>#REF!</v>
      </c>
      <c r="AB15" s="12">
        <v>0.2</v>
      </c>
      <c r="AC15" s="12"/>
      <c r="AD15" s="45">
        <f>IF(AC15&gt;0,AC15,AB15)*1.5*Forside!$B$7*F15</f>
        <v>0.84600000000000009</v>
      </c>
      <c r="AE15" s="45" t="e">
        <f t="shared" si="1"/>
        <v>#REF!</v>
      </c>
    </row>
    <row r="16" spans="1:57" ht="11.45" x14ac:dyDescent="0.2">
      <c r="A16" s="12" t="str">
        <f>Forside!A28</f>
        <v>År 12</v>
      </c>
      <c r="B16" s="12" t="str">
        <f>Forside!B28</f>
        <v>Pil, øvrige høstår (3,6,9,12,15)</v>
      </c>
      <c r="C16" s="53" t="str">
        <f>Forside!D28</f>
        <v>JB5</v>
      </c>
      <c r="D16" s="89">
        <f>Forside!E28</f>
        <v>1</v>
      </c>
      <c r="E16" s="53" t="str">
        <f>Forside!S28</f>
        <v>Indtast manuelt</v>
      </c>
      <c r="F16" s="12">
        <f>VLOOKUP(C16,Data_afgrøder!$A$30:$N$43,COLUMN(Data_afgrøder!B14),FALSE)</f>
        <v>1</v>
      </c>
      <c r="G16" s="12">
        <v>0.9</v>
      </c>
      <c r="H16" s="154">
        <v>0</v>
      </c>
      <c r="I16" s="45">
        <f>IF(H16&gt;-1,H16,G16)*20.7*Forside!$B$7*F16</f>
        <v>0</v>
      </c>
      <c r="J16" s="54">
        <v>1</v>
      </c>
      <c r="K16" s="12">
        <v>1</v>
      </c>
      <c r="L16" s="45">
        <f>IF(K16&gt;-10,K16,J16)*1.7*Forside!$B$7*F16</f>
        <v>4.7939999999999996</v>
      </c>
      <c r="M16" s="12">
        <f>VLOOKUP(B16,Data_afgrøder!$A$1:$BM$29,COLUMN(Data_afgrøder!$AX$2),FALSE)</f>
        <v>0</v>
      </c>
      <c r="N16" s="154"/>
      <c r="O16" s="45">
        <f>IF(N16&gt;0,N16,M16)*6.4*Forside!$B$7*F16</f>
        <v>0</v>
      </c>
      <c r="P16" s="12">
        <f>VLOOKUP(B16,Data_afgrøder!$A$2:$BS$25,COLUMN(Data_afgrøder!AZ14),FALSE)</f>
        <v>0</v>
      </c>
      <c r="Q16" s="12"/>
      <c r="R16" s="45">
        <f>IF(Q16&gt;0,Q16,P16)*1.8*Forside!$B$7*F16</f>
        <v>0</v>
      </c>
      <c r="S16" s="12">
        <f>VLOOKUP(B16,Data_afgrøder!$A$1:$BG$28,COLUMN(Data_afgrøder!AY:AY),FALSE)</f>
        <v>0</v>
      </c>
      <c r="T16" s="12"/>
      <c r="U16" s="45">
        <f>IF(T16&gt;0,T16,S16)*6*Forside!$B$7*F16</f>
        <v>0</v>
      </c>
      <c r="V16" s="12">
        <f>VLOOKUP(B16,Data_afgrøder!$A$1:$BG$28,COLUMN(Data_afgrøder!BA:BA),FALSE)</f>
        <v>0</v>
      </c>
      <c r="W16" s="45">
        <f>V16*14*Forside!$B$7*F16</f>
        <v>0</v>
      </c>
      <c r="X16" s="45" t="e">
        <f>VLOOKUP(B16,Data_afgrøder!$A$1:$BP$29,COLUMN(Data_afgrøder!BB20),FALSE)*#REF!/1000*VLOOKUP(B16,Data_afgrøder!$A$1:$BS$29,COLUMN(Data_afgrøder!$AO$2),FALSE)*Forside!$B$7</f>
        <v>#REF!</v>
      </c>
      <c r="Y16" s="45" t="e">
        <f>VLOOKUP(B16,Data_afgrøder!$A$1:$BP$29,COLUMN(Data_afgrøder!BC20),FALSE)*#REF!/1000*VLOOKUP(B16,Data_afgrøder!$A$1:$BS$29,COLUMN(Data_afgrøder!$AO$2),FALSE)*Forside!$B$7</f>
        <v>#REF!</v>
      </c>
      <c r="Z16" s="45" t="e">
        <f>VLOOKUP(B16,Data_afgrøder!$A$1:$BP$29,COLUMN(Data_afgrøder!BD20),FALSE)*#REF!/1000*VLOOKUP(B16,Data_afgrøder!$A$1:$BS$29,COLUMN(Data_afgrøder!$AO$2),FALSE)*Forside!$B$7</f>
        <v>#REF!</v>
      </c>
      <c r="AA16" s="45" t="e">
        <f>VLOOKUP(B16,Data_afgrøder!$A$1:$BP$29,COLUMN(Data_afgrøder!BE20),FALSE)*#REF!/1000*VLOOKUP(B16,Data_afgrøder!$A$1:$BS$29,COLUMN(Data_afgrøder!$AO$2),FALSE)*Forside!$B$7</f>
        <v>#REF!</v>
      </c>
      <c r="AB16" s="12">
        <v>0.2</v>
      </c>
      <c r="AC16" s="12"/>
      <c r="AD16" s="45">
        <f>IF(AC16&gt;0,AC16,AB16)*1.5*Forside!$B$7*F16</f>
        <v>0.84600000000000009</v>
      </c>
      <c r="AE16" s="45" t="e">
        <f t="shared" si="1"/>
        <v>#REF!</v>
      </c>
    </row>
    <row r="17" spans="1:31" ht="11.45" x14ac:dyDescent="0.2">
      <c r="A17" s="12" t="str">
        <f>Forside!A29</f>
        <v>År 13</v>
      </c>
      <c r="B17" s="12" t="str">
        <f>Forside!B29</f>
        <v>Pil, året efter høstår (4, 7, 10, 13, 16)</v>
      </c>
      <c r="C17" s="53" t="str">
        <f>Forside!D29</f>
        <v>JB5</v>
      </c>
      <c r="D17" s="89">
        <f>Forside!E29</f>
        <v>1</v>
      </c>
      <c r="E17" s="53" t="str">
        <f>Forside!S29</f>
        <v>Indtast manuelt</v>
      </c>
      <c r="F17" s="12">
        <f>VLOOKUP(C17,Data_afgrøder!$A$30:$N$43,COLUMN(Data_afgrøder!B15),FALSE)</f>
        <v>1</v>
      </c>
      <c r="G17" s="12">
        <v>0.9</v>
      </c>
      <c r="H17" s="154">
        <v>0</v>
      </c>
      <c r="I17" s="45">
        <f>IF(H17&gt;-1,H17,G17)*20.7*Forside!$B$7*F17</f>
        <v>0</v>
      </c>
      <c r="J17" s="54">
        <v>1</v>
      </c>
      <c r="K17" s="12">
        <v>0</v>
      </c>
      <c r="L17" s="45">
        <f>IF(K17&gt;-10,K17,J17)*1.7*Forside!$B$7*F17</f>
        <v>0</v>
      </c>
      <c r="M17" s="12">
        <f>VLOOKUP(B17,Data_afgrøder!$A$1:$BM$29,COLUMN(Data_afgrøder!$AX$2),FALSE)</f>
        <v>0</v>
      </c>
      <c r="N17" s="154"/>
      <c r="O17" s="45">
        <f>IF(N17&gt;0,N17,M17)*6.4*Forside!$B$7*F17</f>
        <v>0</v>
      </c>
      <c r="P17" s="12">
        <f>VLOOKUP(B17,Data_afgrøder!$A$2:$BS$25,COLUMN(Data_afgrøder!AZ15),FALSE)</f>
        <v>0</v>
      </c>
      <c r="Q17" s="12"/>
      <c r="R17" s="45">
        <f>IF(Q17&gt;0,Q17,P17)*1.8*Forside!$B$7*F17</f>
        <v>0</v>
      </c>
      <c r="S17" s="12">
        <f>VLOOKUP(B17,Data_afgrøder!$A$1:$BG$28,COLUMN(Data_afgrøder!AY:AY),FALSE)</f>
        <v>0</v>
      </c>
      <c r="T17" s="12"/>
      <c r="U17" s="45">
        <f>IF(T17&gt;0,T17,S17)*6*Forside!$B$7*F17</f>
        <v>0</v>
      </c>
      <c r="V17" s="12">
        <f>VLOOKUP(B17,Data_afgrøder!$A$1:$BG$28,COLUMN(Data_afgrøder!BA:BA),FALSE)</f>
        <v>0</v>
      </c>
      <c r="W17" s="45">
        <f>V17*14*Forside!$B$7*F17</f>
        <v>0</v>
      </c>
      <c r="X17" s="45" t="e">
        <f>VLOOKUP(B17,Data_afgrøder!$A$1:$BP$29,COLUMN(Data_afgrøder!BB21),FALSE)*#REF!/1000*VLOOKUP(B17,Data_afgrøder!$A$1:$BS$29,COLUMN(Data_afgrøder!$AO$2),FALSE)*Forside!$B$7</f>
        <v>#REF!</v>
      </c>
      <c r="Y17" s="45" t="e">
        <f>VLOOKUP(B17,Data_afgrøder!$A$1:$BP$29,COLUMN(Data_afgrøder!BC21),FALSE)*#REF!/1000*VLOOKUP(B17,Data_afgrøder!$A$1:$BS$29,COLUMN(Data_afgrøder!$AO$2),FALSE)*Forside!$B$7</f>
        <v>#REF!</v>
      </c>
      <c r="Z17" s="45" t="e">
        <f>VLOOKUP(B17,Data_afgrøder!$A$1:$BP$29,COLUMN(Data_afgrøder!BD21),FALSE)*#REF!/1000*VLOOKUP(B17,Data_afgrøder!$A$1:$BS$29,COLUMN(Data_afgrøder!$AO$2),FALSE)*Forside!$B$7</f>
        <v>#REF!</v>
      </c>
      <c r="AA17" s="45" t="e">
        <f>VLOOKUP(B17,Data_afgrøder!$A$1:$BP$29,COLUMN(Data_afgrøder!BE21),FALSE)*#REF!/1000*VLOOKUP(B17,Data_afgrøder!$A$1:$BS$29,COLUMN(Data_afgrøder!$AO$2),FALSE)*Forside!$B$7</f>
        <v>#REF!</v>
      </c>
      <c r="AB17" s="12">
        <v>0.2</v>
      </c>
      <c r="AC17" s="12"/>
      <c r="AD17" s="45">
        <f>IF(AC17&gt;0,AC17,AB17)*1.5*Forside!$B$7*F17</f>
        <v>0.84600000000000009</v>
      </c>
      <c r="AE17" s="45" t="e">
        <f t="shared" si="1"/>
        <v>#REF!</v>
      </c>
    </row>
    <row r="18" spans="1:31" ht="11.45" x14ac:dyDescent="0.2">
      <c r="A18" s="12" t="str">
        <f>Forside!A30</f>
        <v>År 14</v>
      </c>
      <c r="B18" s="12" t="str">
        <f>Forside!B30</f>
        <v>Pil, 2 år efter høstår (5, 8, 11, 14, 17)</v>
      </c>
      <c r="C18" s="53" t="str">
        <f>Forside!D30</f>
        <v>JB5</v>
      </c>
      <c r="D18" s="89">
        <f>Forside!E30</f>
        <v>1</v>
      </c>
      <c r="E18" s="53" t="str">
        <f>Forside!S30</f>
        <v>Indtast manuelt</v>
      </c>
      <c r="F18" s="12">
        <f>VLOOKUP(C18,Data_afgrøder!$A$30:$N$43,COLUMN(Data_afgrøder!B17),FALSE)</f>
        <v>1</v>
      </c>
      <c r="G18" s="12">
        <v>0.9</v>
      </c>
      <c r="H18" s="154">
        <v>0</v>
      </c>
      <c r="I18" s="45">
        <f>IF(H18&gt;-1,H18,G18)*20.7*Forside!$B$7*F18</f>
        <v>0</v>
      </c>
      <c r="J18" s="54">
        <v>1</v>
      </c>
      <c r="K18" s="12">
        <v>1</v>
      </c>
      <c r="L18" s="45">
        <f>IF(K18&gt;-10,K18,J18)*1.7*Forside!$B$7*F18</f>
        <v>4.7939999999999996</v>
      </c>
      <c r="M18" s="12">
        <f>VLOOKUP(B18,Data_afgrøder!$A$1:$BM$29,COLUMN(Data_afgrøder!$AX$2),FALSE)</f>
        <v>0</v>
      </c>
      <c r="N18" s="154"/>
      <c r="O18" s="45">
        <f>IF(N18&gt;0,N18,M18)*6.4*Forside!$B$7*F18</f>
        <v>0</v>
      </c>
      <c r="P18" s="12">
        <f>VLOOKUP(B18,Data_afgrøder!$A$2:$BS$25,COLUMN(Data_afgrøder!AZ17),FALSE)</f>
        <v>0</v>
      </c>
      <c r="Q18" s="12"/>
      <c r="R18" s="45">
        <f>IF(Q18&gt;0,Q18,P18)*1.8*Forside!$B$7*F18</f>
        <v>0</v>
      </c>
      <c r="S18" s="12">
        <f>VLOOKUP(B18,Data_afgrøder!$A$1:$BG$28,COLUMN(Data_afgrøder!AY:AY),FALSE)</f>
        <v>0</v>
      </c>
      <c r="T18" s="12"/>
      <c r="U18" s="45">
        <f>IF(T18&gt;0,T18,S18)*6*Forside!$B$7*F18</f>
        <v>0</v>
      </c>
      <c r="V18" s="12">
        <f>VLOOKUP(B18,Data_afgrøder!$A$1:$BG$28,COLUMN(Data_afgrøder!BA:BA),FALSE)</f>
        <v>0</v>
      </c>
      <c r="W18" s="45">
        <f>V18*14*Forside!$B$7*F18</f>
        <v>0</v>
      </c>
      <c r="X18" s="45" t="e">
        <f>VLOOKUP(B18,Data_afgrøder!$A$1:$BP$29,COLUMN(Data_afgrøder!BB22),FALSE)*#REF!/1000*VLOOKUP(B18,Data_afgrøder!$A$1:$BS$29,COLUMN(Data_afgrøder!$AO$2),FALSE)*Forside!$B$7</f>
        <v>#REF!</v>
      </c>
      <c r="Y18" s="45" t="e">
        <f>VLOOKUP(B18,Data_afgrøder!$A$1:$BP$29,COLUMN(Data_afgrøder!BC22),FALSE)*#REF!/1000*VLOOKUP(B18,Data_afgrøder!$A$1:$BS$29,COLUMN(Data_afgrøder!$AO$2),FALSE)*Forside!$B$7</f>
        <v>#REF!</v>
      </c>
      <c r="Z18" s="45" t="e">
        <f>VLOOKUP(B18,Data_afgrøder!$A$1:$BP$29,COLUMN(Data_afgrøder!BD22),FALSE)*#REF!/1000*VLOOKUP(B18,Data_afgrøder!$A$1:$BS$29,COLUMN(Data_afgrøder!$AO$2),FALSE)*Forside!$B$7</f>
        <v>#REF!</v>
      </c>
      <c r="AA18" s="45" t="e">
        <f>VLOOKUP(B18,Data_afgrøder!$A$1:$BP$29,COLUMN(Data_afgrøder!BE22),FALSE)*#REF!/1000*VLOOKUP(B18,Data_afgrøder!$A$1:$BS$29,COLUMN(Data_afgrøder!$AO$2),FALSE)*Forside!$B$7</f>
        <v>#REF!</v>
      </c>
      <c r="AB18" s="12">
        <v>0.2</v>
      </c>
      <c r="AC18" s="12"/>
      <c r="AD18" s="45">
        <f>IF(AC18&gt;0,AC18,AB18)*1.5*Forside!$B$7*F18</f>
        <v>0.84600000000000009</v>
      </c>
      <c r="AE18" s="45" t="e">
        <f t="shared" si="1"/>
        <v>#REF!</v>
      </c>
    </row>
    <row r="19" spans="1:31" ht="11.45" x14ac:dyDescent="0.2">
      <c r="A19" s="12" t="str">
        <f>Forside!A31</f>
        <v>År 15</v>
      </c>
      <c r="B19" s="12" t="str">
        <f>Forside!B31</f>
        <v>Pil, øvrige høstår (3,6,9,12,15)</v>
      </c>
      <c r="C19" s="53" t="str">
        <f>Forside!D31</f>
        <v>JB5</v>
      </c>
      <c r="D19" s="89">
        <f>Forside!E31</f>
        <v>1</v>
      </c>
      <c r="E19" s="53" t="str">
        <f>Forside!S31</f>
        <v>Indtast manuelt</v>
      </c>
      <c r="F19" s="12">
        <f>VLOOKUP(C19,Data_afgrøder!$A$30:$N$43,COLUMN(Data_afgrøder!B18),FALSE)</f>
        <v>1</v>
      </c>
      <c r="G19" s="12">
        <v>0.9</v>
      </c>
      <c r="H19" s="154">
        <v>0</v>
      </c>
      <c r="I19" s="45">
        <f>IF(H19&gt;-1,H19,G19)*20.7*Forside!$B$7*F19</f>
        <v>0</v>
      </c>
      <c r="J19" s="54">
        <v>1</v>
      </c>
      <c r="K19" s="12">
        <v>1</v>
      </c>
      <c r="L19" s="45">
        <f>IF(K19&gt;-10,K19,J19)*1.7*Forside!$B$7*F19</f>
        <v>4.7939999999999996</v>
      </c>
      <c r="M19" s="12">
        <f>VLOOKUP(B19,Data_afgrøder!$A$1:$BM$29,COLUMN(Data_afgrøder!$AX$2),FALSE)</f>
        <v>0</v>
      </c>
      <c r="N19" s="154"/>
      <c r="O19" s="45">
        <f>IF(N19&gt;0,N19,M19)*6.4*Forside!$B$7*F19</f>
        <v>0</v>
      </c>
      <c r="P19" s="12">
        <f>VLOOKUP(B19,Data_afgrøder!$A$2:$BS$25,COLUMN(Data_afgrøder!AZ18),FALSE)</f>
        <v>0</v>
      </c>
      <c r="Q19" s="12"/>
      <c r="R19" s="45">
        <f>IF(Q19&gt;0,Q19,P19)*1.8*Forside!$B$7*F19</f>
        <v>0</v>
      </c>
      <c r="S19" s="12">
        <f>VLOOKUP(B19,Data_afgrøder!$A$1:$BG$28,COLUMN(Data_afgrøder!AY:AY),FALSE)</f>
        <v>0</v>
      </c>
      <c r="T19" s="12"/>
      <c r="U19" s="45">
        <f>IF(T19&gt;0,T19,S19)*6*Forside!$B$7*F19</f>
        <v>0</v>
      </c>
      <c r="V19" s="12">
        <f>VLOOKUP(B19,Data_afgrøder!$A$1:$BG$28,COLUMN(Data_afgrøder!BA:BA),FALSE)</f>
        <v>0</v>
      </c>
      <c r="W19" s="45">
        <f>V19*14*Forside!$B$7*F19</f>
        <v>0</v>
      </c>
      <c r="X19" s="45" t="e">
        <f>VLOOKUP(B19,Data_afgrøder!$A$1:$BP$29,COLUMN(Data_afgrøder!BB23),FALSE)*#REF!/1000*VLOOKUP(B19,Data_afgrøder!$A$1:$BS$29,COLUMN(Data_afgrøder!$AO$2),FALSE)*Forside!$B$7</f>
        <v>#REF!</v>
      </c>
      <c r="Y19" s="45" t="e">
        <f>VLOOKUP(B19,Data_afgrøder!$A$1:$BP$29,COLUMN(Data_afgrøder!BC23),FALSE)*#REF!/1000*VLOOKUP(B19,Data_afgrøder!$A$1:$BS$29,COLUMN(Data_afgrøder!$AO$2),FALSE)*Forside!$B$7</f>
        <v>#REF!</v>
      </c>
      <c r="Z19" s="45" t="e">
        <f>VLOOKUP(B19,Data_afgrøder!$A$1:$BP$29,COLUMN(Data_afgrøder!BD23),FALSE)*#REF!/1000*VLOOKUP(B19,Data_afgrøder!$A$1:$BS$29,COLUMN(Data_afgrøder!$AO$2),FALSE)*Forside!$B$7</f>
        <v>#REF!</v>
      </c>
      <c r="AA19" s="45" t="e">
        <f>VLOOKUP(B19,Data_afgrøder!$A$1:$BP$29,COLUMN(Data_afgrøder!BE23),FALSE)*#REF!/1000*VLOOKUP(B19,Data_afgrøder!$A$1:$BS$29,COLUMN(Data_afgrøder!$AO$2),FALSE)*Forside!$B$7</f>
        <v>#REF!</v>
      </c>
      <c r="AB19" s="12">
        <v>0.2</v>
      </c>
      <c r="AC19" s="12"/>
      <c r="AD19" s="45">
        <f>IF(AC19&gt;0,AC19,AB19)*1.5*Forside!$B$7*F19</f>
        <v>0.84600000000000009</v>
      </c>
      <c r="AE19" s="45" t="e">
        <f t="shared" si="1"/>
        <v>#REF!</v>
      </c>
    </row>
    <row r="20" spans="1:31" ht="11.45" x14ac:dyDescent="0.2">
      <c r="A20" s="12" t="str">
        <f>Forside!A32</f>
        <v>År 16</v>
      </c>
      <c r="B20" s="12" t="str">
        <f>Forside!B32</f>
        <v>Pil, året efter høstår (4, 7, 10, 13, 16)</v>
      </c>
      <c r="C20" s="53" t="str">
        <f>Forside!D32</f>
        <v>JB5</v>
      </c>
      <c r="D20" s="89">
        <f>Forside!E32</f>
        <v>1</v>
      </c>
      <c r="E20" s="53" t="str">
        <f>Forside!S32</f>
        <v>Indtast manuelt</v>
      </c>
      <c r="F20" s="12">
        <f>VLOOKUP(C20,Data_afgrøder!$A$30:$N$43,COLUMN(Data_afgrøder!B20),FALSE)</f>
        <v>1</v>
      </c>
      <c r="G20" s="12">
        <v>0.9</v>
      </c>
      <c r="H20" s="154">
        <v>0</v>
      </c>
      <c r="I20" s="45">
        <f>IF(H20&gt;-1,H20,G20)*20.7*Forside!$B$7*F20</f>
        <v>0</v>
      </c>
      <c r="J20" s="54">
        <v>1</v>
      </c>
      <c r="K20" s="12">
        <v>0</v>
      </c>
      <c r="L20" s="45">
        <f>IF(K20&gt;-10,K20,J20)*1.7*Forside!$B$7*F20</f>
        <v>0</v>
      </c>
      <c r="M20" s="12">
        <f>VLOOKUP(B20,Data_afgrøder!$A$1:$BM$29,COLUMN(Data_afgrøder!$AX$2),FALSE)</f>
        <v>0</v>
      </c>
      <c r="N20" s="154"/>
      <c r="O20" s="45">
        <f>IF(N20&gt;0,N20,M20)*6.4*Forside!$B$7*F20</f>
        <v>0</v>
      </c>
      <c r="P20" s="12">
        <f>VLOOKUP(B20,Data_afgrøder!$A$2:$BS$25,COLUMN(Data_afgrøder!AZ20),FALSE)</f>
        <v>0</v>
      </c>
      <c r="Q20" s="12"/>
      <c r="R20" s="45">
        <f>IF(Q20&gt;0,Q20,P20)*1.8*Forside!$B$7*F20</f>
        <v>0</v>
      </c>
      <c r="S20" s="12">
        <f>VLOOKUP(B20,Data_afgrøder!$A$1:$BG$28,COLUMN(Data_afgrøder!AY:AY),FALSE)</f>
        <v>0</v>
      </c>
      <c r="T20" s="12"/>
      <c r="U20" s="45">
        <f>IF(T20&gt;0,T20,S20)*6*Forside!$B$7*F20</f>
        <v>0</v>
      </c>
      <c r="V20" s="12">
        <f>VLOOKUP(B20,Data_afgrøder!$A$1:$BG$28,COLUMN(Data_afgrøder!BA:BA),FALSE)</f>
        <v>0</v>
      </c>
      <c r="W20" s="45">
        <f>V20*14*Forside!$B$7*F20</f>
        <v>0</v>
      </c>
      <c r="X20" s="45" t="e">
        <f>VLOOKUP(B20,Data_afgrøder!$A$1:$BP$29,COLUMN(Data_afgrøder!BB24),FALSE)*#REF!/1000*VLOOKUP(B20,Data_afgrøder!$A$1:$BS$29,COLUMN(Data_afgrøder!$AO$2),FALSE)*Forside!$B$7</f>
        <v>#REF!</v>
      </c>
      <c r="Y20" s="45" t="e">
        <f>VLOOKUP(B20,Data_afgrøder!$A$1:$BP$29,COLUMN(Data_afgrøder!BC24),FALSE)*#REF!/1000*VLOOKUP(B20,Data_afgrøder!$A$1:$BS$29,COLUMN(Data_afgrøder!$AO$2),FALSE)*Forside!$B$7</f>
        <v>#REF!</v>
      </c>
      <c r="Z20" s="45" t="e">
        <f>VLOOKUP(B20,Data_afgrøder!$A$1:$BP$29,COLUMN(Data_afgrøder!BD24),FALSE)*#REF!/1000*VLOOKUP(B20,Data_afgrøder!$A$1:$BS$29,COLUMN(Data_afgrøder!$AO$2),FALSE)*Forside!$B$7</f>
        <v>#REF!</v>
      </c>
      <c r="AA20" s="45" t="e">
        <f>VLOOKUP(B20,Data_afgrøder!$A$1:$BP$29,COLUMN(Data_afgrøder!BE24),FALSE)*#REF!/1000*VLOOKUP(B20,Data_afgrøder!$A$1:$BS$29,COLUMN(Data_afgrøder!$AO$2),FALSE)*Forside!$B$7</f>
        <v>#REF!</v>
      </c>
      <c r="AB20" s="12">
        <v>0.2</v>
      </c>
      <c r="AC20" s="12"/>
      <c r="AD20" s="45">
        <f>IF(AC20&gt;0,AC20,AB20)*1.5*Forside!$B$7*F20</f>
        <v>0.84600000000000009</v>
      </c>
      <c r="AE20" s="45" t="e">
        <f t="shared" si="1"/>
        <v>#REF!</v>
      </c>
    </row>
    <row r="21" spans="1:31" ht="11.45" x14ac:dyDescent="0.2">
      <c r="A21" s="12" t="str">
        <f>Forside!A33</f>
        <v>År 17</v>
      </c>
      <c r="B21" s="12" t="str">
        <f>Forside!B33</f>
        <v>Pil, 2 år efter høstår (5, 8, 11, 14, 17)</v>
      </c>
      <c r="C21" s="53" t="str">
        <f>Forside!D33</f>
        <v>JB5</v>
      </c>
      <c r="D21" s="89">
        <f>Forside!E33</f>
        <v>1</v>
      </c>
      <c r="E21" s="53" t="str">
        <f>Forside!S33</f>
        <v>Indtast manuelt</v>
      </c>
      <c r="F21" s="12">
        <f>VLOOKUP(C21,Data_afgrøder!$A$30:$N$43,COLUMN(Data_afgrøder!B21),FALSE)</f>
        <v>1</v>
      </c>
      <c r="G21" s="12">
        <v>0.9</v>
      </c>
      <c r="H21" s="154">
        <v>0</v>
      </c>
      <c r="I21" s="45">
        <f>IF(H21&gt;-1,H21,G21)*20.7*Forside!$B$7*F21</f>
        <v>0</v>
      </c>
      <c r="J21" s="54">
        <v>1</v>
      </c>
      <c r="K21" s="12">
        <v>1</v>
      </c>
      <c r="L21" s="45">
        <f>IF(K21&gt;-10,K21,J21)*1.7*Forside!$B$7*F21</f>
        <v>4.7939999999999996</v>
      </c>
      <c r="M21" s="12">
        <f>VLOOKUP(B21,Data_afgrøder!$A$1:$BM$29,COLUMN(Data_afgrøder!$AX$2),FALSE)</f>
        <v>0</v>
      </c>
      <c r="N21" s="154"/>
      <c r="O21" s="45">
        <f>IF(N21&gt;0,N21,M21)*6.4*Forside!$B$7*F21</f>
        <v>0</v>
      </c>
      <c r="P21" s="12">
        <f>VLOOKUP(B21,Data_afgrøder!$A$2:$BS$25,COLUMN(Data_afgrøder!AZ21),FALSE)</f>
        <v>0</v>
      </c>
      <c r="Q21" s="12"/>
      <c r="R21" s="45">
        <f>IF(Q21&gt;0,Q21,P21)*1.8*Forside!$B$7*F21</f>
        <v>0</v>
      </c>
      <c r="S21" s="12">
        <f>VLOOKUP(B21,Data_afgrøder!$A$1:$BG$28,COLUMN(Data_afgrøder!AY:AY),FALSE)</f>
        <v>0</v>
      </c>
      <c r="T21" s="12"/>
      <c r="U21" s="45">
        <f>IF(T21&gt;0,T21,S21)*6*Forside!$B$7*F21</f>
        <v>0</v>
      </c>
      <c r="V21" s="12">
        <f>VLOOKUP(B21,Data_afgrøder!$A$1:$BG$28,COLUMN(Data_afgrøder!BA:BA),FALSE)</f>
        <v>0</v>
      </c>
      <c r="W21" s="45">
        <f>V21*14*Forside!$B$7*F21</f>
        <v>0</v>
      </c>
      <c r="X21" s="45" t="e">
        <f>VLOOKUP(B21,Data_afgrøder!$A$1:$BP$29,COLUMN(Data_afgrøder!BB25),FALSE)*#REF!/1000*VLOOKUP(B21,Data_afgrøder!$A$1:$BS$29,COLUMN(Data_afgrøder!$AO$2),FALSE)*Forside!$B$7</f>
        <v>#REF!</v>
      </c>
      <c r="Y21" s="45" t="e">
        <f>VLOOKUP(B21,Data_afgrøder!$A$1:$BP$29,COLUMN(Data_afgrøder!BC25),FALSE)*#REF!/1000*VLOOKUP(B21,Data_afgrøder!$A$1:$BS$29,COLUMN(Data_afgrøder!$AO$2),FALSE)*Forside!$B$7</f>
        <v>#REF!</v>
      </c>
      <c r="Z21" s="45" t="e">
        <f>VLOOKUP(B21,Data_afgrøder!$A$1:$BP$29,COLUMN(Data_afgrøder!BD25),FALSE)*#REF!/1000*VLOOKUP(B21,Data_afgrøder!$A$1:$BS$29,COLUMN(Data_afgrøder!$AO$2),FALSE)*Forside!$B$7</f>
        <v>#REF!</v>
      </c>
      <c r="AA21" s="45" t="e">
        <f>VLOOKUP(B21,Data_afgrøder!$A$1:$BP$29,COLUMN(Data_afgrøder!BE25),FALSE)*#REF!/1000*VLOOKUP(B21,Data_afgrøder!$A$1:$BS$29,COLUMN(Data_afgrøder!$AO$2),FALSE)*Forside!$B$7</f>
        <v>#REF!</v>
      </c>
      <c r="AB21" s="12">
        <v>0.2</v>
      </c>
      <c r="AC21" s="12"/>
      <c r="AD21" s="45">
        <f>IF(AC21&gt;0,AC21,AB21)*1.5*Forside!$B$7*F21</f>
        <v>0.84600000000000009</v>
      </c>
      <c r="AE21" s="45" t="e">
        <f t="shared" si="1"/>
        <v>#REF!</v>
      </c>
    </row>
    <row r="22" spans="1:31" ht="11.45" x14ac:dyDescent="0.2">
      <c r="A22" s="12" t="str">
        <f>Forside!A34</f>
        <v>År 18</v>
      </c>
      <c r="B22" s="12" t="str">
        <f>Forside!B34</f>
        <v>Pil, rydningsår (18)</v>
      </c>
      <c r="C22" s="53" t="str">
        <f>Forside!D34</f>
        <v>JB5</v>
      </c>
      <c r="D22" s="89">
        <f>Forside!E34</f>
        <v>1</v>
      </c>
      <c r="E22" s="53" t="str">
        <f>Forside!S34</f>
        <v>Indtast manuelt</v>
      </c>
      <c r="F22" s="12">
        <f>VLOOKUP(C22,Data_afgrøder!$A$30:$N$43,COLUMN(Data_afgrøder!B22),FALSE)</f>
        <v>1</v>
      </c>
      <c r="G22" s="12">
        <v>0.9</v>
      </c>
      <c r="H22" s="154">
        <v>0</v>
      </c>
      <c r="I22" s="45">
        <f>IF(H22&gt;-1,H22,G22)*20.7*Forside!$B$7*F22</f>
        <v>0</v>
      </c>
      <c r="J22" s="54">
        <v>1</v>
      </c>
      <c r="K22" s="12">
        <v>1</v>
      </c>
      <c r="L22" s="45">
        <f>IF(K22&gt;-10,K22,J22)*1.7*Forside!$B$7*F22</f>
        <v>4.7939999999999996</v>
      </c>
      <c r="M22" s="12">
        <f>VLOOKUP(B22,Data_afgrøder!$A$1:$BM$29,COLUMN(Data_afgrøder!$AX$2),FALSE)</f>
        <v>0</v>
      </c>
      <c r="N22" s="154"/>
      <c r="O22" s="45">
        <f>IF(N22&gt;0,N22,M22)*6.4*Forside!$B$7*F22</f>
        <v>0</v>
      </c>
      <c r="P22" s="12">
        <f>VLOOKUP(B22,Data_afgrøder!$A$2:$BS$25,COLUMN(Data_afgrøder!AZ22),FALSE)</f>
        <v>0</v>
      </c>
      <c r="Q22" s="12"/>
      <c r="R22" s="45">
        <f>IF(Q22&gt;0,Q22,P22)*1.8*Forside!$B$7*F22</f>
        <v>0</v>
      </c>
      <c r="S22" s="12">
        <f>VLOOKUP(B22,Data_afgrøder!$A$1:$BG$28,COLUMN(Data_afgrøder!AY:AY),FALSE)</f>
        <v>0</v>
      </c>
      <c r="T22" s="12"/>
      <c r="U22" s="45">
        <f>IF(T22&gt;0,T22,S22)*6*Forside!$B$7*F22</f>
        <v>0</v>
      </c>
      <c r="V22" s="12">
        <f>VLOOKUP(B22,Data_afgrøder!$A$1:$BG$28,COLUMN(Data_afgrøder!BA:BA),FALSE)</f>
        <v>0</v>
      </c>
      <c r="W22" s="45">
        <f>V22*14*Forside!$B$7*F22</f>
        <v>0</v>
      </c>
      <c r="X22" s="45" t="e">
        <f>VLOOKUP(B22,Data_afgrøder!$A$1:$BP$29,COLUMN(Data_afgrøder!BB26),FALSE)*#REF!/1000*VLOOKUP(B22,Data_afgrøder!$A$1:$BS$29,COLUMN(Data_afgrøder!$AO$2),FALSE)*Forside!$B$7</f>
        <v>#REF!</v>
      </c>
      <c r="Y22" s="45" t="e">
        <f>VLOOKUP(B22,Data_afgrøder!$A$1:$BP$29,COLUMN(Data_afgrøder!BC26),FALSE)*#REF!/1000*VLOOKUP(B22,Data_afgrøder!$A$1:$BS$29,COLUMN(Data_afgrøder!$AO$2),FALSE)*Forside!$B$7</f>
        <v>#REF!</v>
      </c>
      <c r="Z22" s="45" t="e">
        <f>VLOOKUP(B22,Data_afgrøder!$A$1:$BP$29,COLUMN(Data_afgrøder!BD26),FALSE)*#REF!/1000*VLOOKUP(B22,Data_afgrøder!$A$1:$BS$29,COLUMN(Data_afgrøder!$AO$2),FALSE)*Forside!$B$7</f>
        <v>#REF!</v>
      </c>
      <c r="AA22" s="45" t="e">
        <f>VLOOKUP(B22,Data_afgrøder!$A$1:$BP$29,COLUMN(Data_afgrøder!BE26),FALSE)*#REF!/1000*VLOOKUP(B22,Data_afgrøder!$A$1:$BS$29,COLUMN(Data_afgrøder!$AO$2),FALSE)*Forside!$B$7</f>
        <v>#REF!</v>
      </c>
      <c r="AB22" s="12">
        <v>0.2</v>
      </c>
      <c r="AC22" s="12"/>
      <c r="AD22" s="45">
        <f>IF(AC22&gt;0,AC22,AB22)*1.5*Forside!$B$7*F22</f>
        <v>0.84600000000000009</v>
      </c>
      <c r="AE22" s="45" t="e">
        <f t="shared" si="1"/>
        <v>#REF!</v>
      </c>
    </row>
    <row r="23" spans="1:31" ht="11.45" x14ac:dyDescent="0.2">
      <c r="A23" s="12">
        <f>Forside!A35</f>
        <v>0</v>
      </c>
      <c r="B23" s="12">
        <f>Forside!B35</f>
        <v>0</v>
      </c>
      <c r="C23" s="53">
        <f>Forside!D35</f>
        <v>0</v>
      </c>
      <c r="D23" s="89">
        <f>Forside!E35</f>
        <v>0</v>
      </c>
      <c r="E23" s="53">
        <f>Forside!S35</f>
        <v>0</v>
      </c>
      <c r="F23" s="12" t="e">
        <f>VLOOKUP(C23,Data_afgrøder!$A$30:$N$43,COLUMN(Data_afgrøder!B23),FALSE)</f>
        <v>#N/A</v>
      </c>
      <c r="G23" s="12">
        <v>0.9</v>
      </c>
      <c r="H23" s="154">
        <v>1</v>
      </c>
      <c r="I23" s="45" t="e">
        <f>IF(H23&gt;-1,H23,G23)*20.7*Forside!$B$7*F23</f>
        <v>#N/A</v>
      </c>
      <c r="J23" s="54">
        <v>1</v>
      </c>
      <c r="K23" s="12">
        <v>3</v>
      </c>
      <c r="L23" s="45" t="e">
        <f>IF(K23&gt;0,K23,J23)*1.7*Forside!$B$7*F23</f>
        <v>#N/A</v>
      </c>
      <c r="M23" s="12" t="e">
        <f>VLOOKUP(B23,Data_afgrøder!$A$1:$BM$29,COLUMN(Data_afgrøder!$AX$2),FALSE)</f>
        <v>#N/A</v>
      </c>
      <c r="N23" s="110"/>
      <c r="O23" s="45" t="e">
        <f>IF(N23&gt;0,N23,M23)*6.4*Forside!$B$7*F23</f>
        <v>#N/A</v>
      </c>
      <c r="P23" s="12" t="e">
        <f>VLOOKUP(B23,Data_afgrøder!$A$2:$BS$25,COLUMN(Data_afgrøder!AZ23),FALSE)</f>
        <v>#N/A</v>
      </c>
      <c r="Q23" s="12"/>
      <c r="R23" s="45" t="e">
        <f>IF(Q23&gt;0,Q23,P23)*1.8*Forside!$B$7*F23</f>
        <v>#N/A</v>
      </c>
      <c r="S23" s="12" t="e">
        <f>VLOOKUP(B23,Data_afgrøder!$A$1:$BG$28,COLUMN(Data_afgrøder!AY:AY),FALSE)</f>
        <v>#N/A</v>
      </c>
      <c r="T23" s="12"/>
      <c r="U23" s="45" t="e">
        <f>IF(T23&gt;0,T23,S23)*6*Forside!$B$7*F23</f>
        <v>#N/A</v>
      </c>
      <c r="V23" s="12" t="e">
        <f>VLOOKUP(B23,Data_afgrøder!$A$1:$BG$28,COLUMN(Data_afgrøder!BA:BA),FALSE)</f>
        <v>#N/A</v>
      </c>
      <c r="W23" s="45" t="e">
        <f>V23*14*Forside!$B$7*F23</f>
        <v>#N/A</v>
      </c>
      <c r="X23" s="45" t="e">
        <f>VLOOKUP(B23,Data_afgrøder!$A$1:$BP$29,COLUMN(Data_afgrøder!BB27),FALSE)*#REF!/1000*VLOOKUP(B23,Data_afgrøder!$A$1:$BS$29,COLUMN(Data_afgrøder!$AO$2),FALSE)*Forside!$B$7</f>
        <v>#N/A</v>
      </c>
      <c r="Y23" s="45" t="e">
        <f>VLOOKUP(B23,Data_afgrøder!$A$1:$BP$29,COLUMN(Data_afgrøder!BC27),FALSE)*#REF!/1000*VLOOKUP(B23,Data_afgrøder!$A$1:$BS$29,COLUMN(Data_afgrøder!$AO$2),FALSE)*Forside!$B$7</f>
        <v>#N/A</v>
      </c>
      <c r="Z23" s="45" t="e">
        <f>VLOOKUP(B23,Data_afgrøder!$A$1:$BP$29,COLUMN(Data_afgrøder!BD27),FALSE)*#REF!/1000*VLOOKUP(B23,Data_afgrøder!$A$1:$BS$29,COLUMN(Data_afgrøder!$AO$2),FALSE)*Forside!$B$7</f>
        <v>#N/A</v>
      </c>
      <c r="AA23" s="45" t="e">
        <f>VLOOKUP(B23,Data_afgrøder!$A$1:$BP$29,COLUMN(Data_afgrøder!BE27),FALSE)*#REF!/1000*VLOOKUP(B23,Data_afgrøder!$A$1:$BS$29,COLUMN(Data_afgrøder!$AO$2),FALSE)*Forside!$B$7</f>
        <v>#N/A</v>
      </c>
      <c r="AB23" s="12">
        <v>0.2</v>
      </c>
      <c r="AC23" s="12"/>
      <c r="AD23" s="45" t="e">
        <f>IF(AC23&gt;0,AC23,AB23)*1.5*Forside!$B$7*F23</f>
        <v>#N/A</v>
      </c>
      <c r="AE23" s="45" t="e">
        <f t="shared" si="1"/>
        <v>#N/A</v>
      </c>
    </row>
    <row r="24" spans="1:31" ht="11.45" x14ac:dyDescent="0.2">
      <c r="A24" s="12">
        <f>Forside!A36</f>
        <v>0</v>
      </c>
      <c r="B24" s="12">
        <f>Forside!B36</f>
        <v>0</v>
      </c>
      <c r="C24" s="53">
        <f>Forside!D36</f>
        <v>0</v>
      </c>
      <c r="D24" s="89">
        <f>Forside!E36</f>
        <v>0</v>
      </c>
      <c r="E24" s="53">
        <f>Forside!S36</f>
        <v>0</v>
      </c>
      <c r="F24" s="12" t="e">
        <f>VLOOKUP(C24,Data_afgrøder!$A$30:$N$43,COLUMN(Data_afgrøder!B24),FALSE)</f>
        <v>#N/A</v>
      </c>
      <c r="G24" s="12">
        <v>0.9</v>
      </c>
      <c r="H24" s="154">
        <v>1</v>
      </c>
      <c r="I24" s="45" t="e">
        <f>IF(H24&gt;-1,H24,G24)*20.7*Forside!$B$7*F24</f>
        <v>#N/A</v>
      </c>
      <c r="J24" s="54">
        <v>1</v>
      </c>
      <c r="K24" s="12">
        <v>3</v>
      </c>
      <c r="L24" s="45" t="e">
        <f>IF(K24&gt;0,K24,J24)*1.7*Forside!$B$7*F24</f>
        <v>#N/A</v>
      </c>
      <c r="M24" s="12" t="e">
        <f>VLOOKUP(B24,Data_afgrøder!$A$1:$BM$29,COLUMN(Data_afgrøder!$AX$2),FALSE)</f>
        <v>#N/A</v>
      </c>
      <c r="N24" s="110"/>
      <c r="O24" s="45" t="e">
        <f>IF(N24&gt;0,N24,M24)*6.4*Forside!$B$7*F24</f>
        <v>#N/A</v>
      </c>
      <c r="P24" s="12" t="e">
        <f>VLOOKUP(B24,Data_afgrøder!$A$2:$BS$25,COLUMN(Data_afgrøder!AZ24),FALSE)</f>
        <v>#N/A</v>
      </c>
      <c r="Q24" s="12"/>
      <c r="R24" s="45" t="e">
        <f>IF(Q24&gt;0,Q24,P24)*1.8*Forside!$B$7*F24</f>
        <v>#N/A</v>
      </c>
      <c r="S24" s="12" t="e">
        <f>VLOOKUP(B24,Data_afgrøder!$A$1:$BG$28,COLUMN(Data_afgrøder!AY:AY),FALSE)</f>
        <v>#N/A</v>
      </c>
      <c r="T24" s="12"/>
      <c r="U24" s="45" t="e">
        <f>IF(T24&gt;0,T24,S24)*6*Forside!$B$7*F24</f>
        <v>#N/A</v>
      </c>
      <c r="V24" s="12" t="e">
        <f>VLOOKUP(B24,Data_afgrøder!$A$1:$BG$28,COLUMN(Data_afgrøder!BA:BA),FALSE)</f>
        <v>#N/A</v>
      </c>
      <c r="W24" s="45" t="e">
        <f>V24*14*Forside!$B$7*F24</f>
        <v>#N/A</v>
      </c>
      <c r="X24" s="45" t="e">
        <f>VLOOKUP(B24,Data_afgrøder!$A$1:$BP$29,COLUMN(Data_afgrøder!BB28),FALSE)*#REF!/1000*VLOOKUP(B24,Data_afgrøder!$A$1:$BS$29,COLUMN(Data_afgrøder!$AO$2),FALSE)*Forside!$B$7</f>
        <v>#N/A</v>
      </c>
      <c r="Y24" s="45" t="e">
        <f>VLOOKUP(B24,Data_afgrøder!$A$1:$BP$29,COLUMN(Data_afgrøder!BC28),FALSE)*#REF!/1000*VLOOKUP(B24,Data_afgrøder!$A$1:$BS$29,COLUMN(Data_afgrøder!$AO$2),FALSE)*Forside!$B$7</f>
        <v>#N/A</v>
      </c>
      <c r="Z24" s="45" t="e">
        <f>VLOOKUP(B24,Data_afgrøder!$A$1:$BP$29,COLUMN(Data_afgrøder!BD28),FALSE)*#REF!/1000*VLOOKUP(B24,Data_afgrøder!$A$1:$BS$29,COLUMN(Data_afgrøder!$AO$2),FALSE)*Forside!$B$7</f>
        <v>#N/A</v>
      </c>
      <c r="AA24" s="45" t="e">
        <f>VLOOKUP(B24,Data_afgrøder!$A$1:$BP$29,COLUMN(Data_afgrøder!BE28),FALSE)*#REF!/1000*VLOOKUP(B24,Data_afgrøder!$A$1:$BS$29,COLUMN(Data_afgrøder!$AO$2),FALSE)*Forside!$B$7</f>
        <v>#N/A</v>
      </c>
      <c r="AB24" s="12">
        <v>0.2</v>
      </c>
      <c r="AC24" s="12"/>
      <c r="AD24" s="45" t="e">
        <f>IF(AC24&gt;0,AC24,AB24)*1.5*Forside!$B$7*F24</f>
        <v>#N/A</v>
      </c>
      <c r="AE24" s="45" t="e">
        <f t="shared" si="1"/>
        <v>#N/A</v>
      </c>
    </row>
    <row r="25" spans="1:31" ht="11.45" x14ac:dyDescent="0.2">
      <c r="A25" s="12">
        <f>Forside!A37</f>
        <v>0</v>
      </c>
      <c r="B25" s="12">
        <f>Forside!B37</f>
        <v>0</v>
      </c>
      <c r="C25" s="53">
        <f>Forside!D37</f>
        <v>0</v>
      </c>
      <c r="D25" s="89">
        <f>Forside!E37</f>
        <v>0</v>
      </c>
      <c r="E25" s="53">
        <f>Forside!S37</f>
        <v>0</v>
      </c>
      <c r="F25" s="12" t="e">
        <f>VLOOKUP(C25,Data_afgrøder!$A$30:$N$43,COLUMN(Data_afgrøder!B25),FALSE)</f>
        <v>#N/A</v>
      </c>
      <c r="G25" s="12">
        <v>0.9</v>
      </c>
      <c r="H25" s="154">
        <v>1</v>
      </c>
      <c r="I25" s="45" t="e">
        <f>IF(H25&gt;-1,H25,G25)*20.7*Forside!$B$7*F25</f>
        <v>#N/A</v>
      </c>
      <c r="J25" s="54">
        <v>1</v>
      </c>
      <c r="K25" s="12">
        <v>3</v>
      </c>
      <c r="L25" s="45" t="e">
        <f>IF(K25&gt;0,K25,J25)*1.7*Forside!$B$7*F25</f>
        <v>#N/A</v>
      </c>
      <c r="M25" s="12" t="e">
        <f>VLOOKUP(B25,Data_afgrøder!$A$1:$BM$29,COLUMN(Data_afgrøder!$AX$2),FALSE)</f>
        <v>#N/A</v>
      </c>
      <c r="N25" s="110"/>
      <c r="O25" s="45" t="e">
        <f>IF(N25&gt;0,N25,M25)*6.4*Forside!$B$7*F25</f>
        <v>#N/A</v>
      </c>
      <c r="P25" s="12" t="e">
        <f>VLOOKUP(B25,Data_afgrøder!$A$2:$BS$25,COLUMN(Data_afgrøder!AZ25),FALSE)</f>
        <v>#N/A</v>
      </c>
      <c r="Q25" s="12"/>
      <c r="R25" s="45" t="e">
        <f>IF(Q25&gt;0,Q25,P25)*1.8*Forside!$B$7*F25</f>
        <v>#N/A</v>
      </c>
      <c r="S25" s="12" t="e">
        <f>VLOOKUP(B25,Data_afgrøder!$A$1:$BG$28,COLUMN(Data_afgrøder!AY:AY),FALSE)</f>
        <v>#N/A</v>
      </c>
      <c r="T25" s="12"/>
      <c r="U25" s="45" t="e">
        <f>IF(T25&gt;0,T25,S25)*6*Forside!$B$7*F25</f>
        <v>#N/A</v>
      </c>
      <c r="V25" s="12" t="e">
        <f>VLOOKUP(B25,Data_afgrøder!$A$1:$BG$28,COLUMN(Data_afgrøder!BA:BA),FALSE)</f>
        <v>#N/A</v>
      </c>
      <c r="W25" s="45" t="e">
        <f>V25*14*Forside!$B$7*F25</f>
        <v>#N/A</v>
      </c>
      <c r="X25" s="45" t="e">
        <f>VLOOKUP(B25,Data_afgrøder!$A$1:$BP$29,COLUMN(Data_afgrøder!BB29),FALSE)*#REF!/1000*VLOOKUP(B25,Data_afgrøder!$A$1:$BS$29,COLUMN(Data_afgrøder!$AO$2),FALSE)*Forside!$B$7</f>
        <v>#N/A</v>
      </c>
      <c r="Y25" s="45" t="e">
        <f>VLOOKUP(B25,Data_afgrøder!$A$1:$BP$29,COLUMN(Data_afgrøder!BC29),FALSE)*#REF!/1000*VLOOKUP(B25,Data_afgrøder!$A$1:$BS$29,COLUMN(Data_afgrøder!$AO$2),FALSE)*Forside!$B$7</f>
        <v>#N/A</v>
      </c>
      <c r="Z25" s="45" t="e">
        <f>VLOOKUP(B25,Data_afgrøder!$A$1:$BP$29,COLUMN(Data_afgrøder!BD29),FALSE)*#REF!/1000*VLOOKUP(B25,Data_afgrøder!$A$1:$BS$29,COLUMN(Data_afgrøder!$AO$2),FALSE)*Forside!$B$7</f>
        <v>#N/A</v>
      </c>
      <c r="AA25" s="45" t="e">
        <f>VLOOKUP(B25,Data_afgrøder!$A$1:$BP$29,COLUMN(Data_afgrøder!BE29),FALSE)*#REF!/1000*VLOOKUP(B25,Data_afgrøder!$A$1:$BS$29,COLUMN(Data_afgrøder!$AO$2),FALSE)*Forside!$B$7</f>
        <v>#N/A</v>
      </c>
      <c r="AB25" s="12">
        <v>0.2</v>
      </c>
      <c r="AC25" s="12"/>
      <c r="AD25" s="45" t="e">
        <f>IF(AC25&gt;0,AC25,AB25)*1.5*Forside!$B$7*F25</f>
        <v>#N/A</v>
      </c>
      <c r="AE25" s="45" t="e">
        <f t="shared" si="1"/>
        <v>#N/A</v>
      </c>
    </row>
    <row r="26" spans="1:31" ht="11.45" x14ac:dyDescent="0.2">
      <c r="A26" s="12">
        <f>Forside!A38</f>
        <v>0</v>
      </c>
      <c r="B26" s="12">
        <f>Forside!B38</f>
        <v>0</v>
      </c>
      <c r="C26" s="53">
        <f>Forside!D38</f>
        <v>0</v>
      </c>
      <c r="D26" s="89">
        <f>Forside!E38</f>
        <v>0</v>
      </c>
      <c r="E26" s="53">
        <f>Forside!S38</f>
        <v>0</v>
      </c>
      <c r="F26" s="12" t="e">
        <f>VLOOKUP(C26,Data_afgrøder!$A$30:$N$43,COLUMN(Data_afgrøder!B26),FALSE)</f>
        <v>#N/A</v>
      </c>
      <c r="G26" s="12">
        <v>0.9</v>
      </c>
      <c r="H26" s="154">
        <v>0</v>
      </c>
      <c r="I26" s="45" t="e">
        <f>IF(H26&gt;-1,H26,G26)*20.7*Forside!$B$7*F26</f>
        <v>#N/A</v>
      </c>
      <c r="J26" s="54">
        <v>1</v>
      </c>
      <c r="K26" s="12">
        <v>3</v>
      </c>
      <c r="L26" s="45" t="e">
        <f>IF(K26&gt;0,K26,J26)*1.7*Forside!$B$7*F26</f>
        <v>#N/A</v>
      </c>
      <c r="M26" s="12" t="e">
        <f>VLOOKUP(B26,Data_afgrøder!$A$1:$BM$29,COLUMN(Data_afgrøder!$AX$2),FALSE)</f>
        <v>#N/A</v>
      </c>
      <c r="N26" s="110"/>
      <c r="O26" s="45" t="e">
        <f>IF(N26&gt;0,N26,M26)*6.4*Forside!$B$7*F26</f>
        <v>#N/A</v>
      </c>
      <c r="P26" s="12" t="e">
        <f>VLOOKUP(B26,Data_afgrøder!$A$2:$BS$25,COLUMN(Data_afgrøder!AZ26),FALSE)</f>
        <v>#N/A</v>
      </c>
      <c r="Q26" s="12"/>
      <c r="R26" s="45" t="e">
        <f>IF(Q26&gt;0,Q26,P26)*1.8*Forside!$B$7*F26</f>
        <v>#N/A</v>
      </c>
      <c r="S26" s="12" t="e">
        <f>VLOOKUP(B26,Data_afgrøder!$A$1:$BG$28,COLUMN(Data_afgrøder!AY:AY),FALSE)</f>
        <v>#N/A</v>
      </c>
      <c r="T26" s="12"/>
      <c r="U26" s="45" t="e">
        <f>IF(T26&gt;0,T26,S26)*6*Forside!$B$7*F26</f>
        <v>#N/A</v>
      </c>
      <c r="V26" s="12" t="e">
        <f>VLOOKUP(B26,Data_afgrøder!$A$1:$BG$28,COLUMN(Data_afgrøder!BA:BA),FALSE)</f>
        <v>#N/A</v>
      </c>
      <c r="W26" s="45" t="e">
        <f>V26*14*Forside!$B$7*F26</f>
        <v>#N/A</v>
      </c>
      <c r="X26" s="45" t="e">
        <f>VLOOKUP(B26,Data_afgrøder!$A$1:$BP$29,COLUMN(Data_afgrøder!BB30),FALSE)*#REF!/1000*VLOOKUP(B26,Data_afgrøder!$A$1:$BS$29,COLUMN(Data_afgrøder!$AO$2),FALSE)*Forside!$B$7</f>
        <v>#N/A</v>
      </c>
      <c r="Y26" s="45" t="e">
        <f>VLOOKUP(B26,Data_afgrøder!$A$1:$BP$29,COLUMN(Data_afgrøder!BC30),FALSE)*#REF!/1000*VLOOKUP(B26,Data_afgrøder!$A$1:$BS$29,COLUMN(Data_afgrøder!$AO$2),FALSE)*Forside!$B$7</f>
        <v>#N/A</v>
      </c>
      <c r="Z26" s="45" t="e">
        <f>VLOOKUP(B26,Data_afgrøder!$A$1:$BP$29,COLUMN(Data_afgrøder!BD30),FALSE)*#REF!/1000*VLOOKUP(B26,Data_afgrøder!$A$1:$BS$29,COLUMN(Data_afgrøder!$AO$2),FALSE)*Forside!$B$7</f>
        <v>#N/A</v>
      </c>
      <c r="AA26" s="45" t="e">
        <f>VLOOKUP(B26,Data_afgrøder!$A$1:$BP$29,COLUMN(Data_afgrøder!BE30),FALSE)*#REF!/1000*VLOOKUP(B26,Data_afgrøder!$A$1:$BS$29,COLUMN(Data_afgrøder!$AO$2),FALSE)*Forside!$B$7</f>
        <v>#N/A</v>
      </c>
      <c r="AB26" s="12">
        <v>0.2</v>
      </c>
      <c r="AC26" s="12"/>
      <c r="AD26" s="45" t="e">
        <f>IF(AC26&gt;0,AC26,AB26)*1.5*Forside!$B$7*F26</f>
        <v>#N/A</v>
      </c>
      <c r="AE26" s="45" t="e">
        <f t="shared" si="1"/>
        <v>#N/A</v>
      </c>
    </row>
    <row r="27" spans="1:31" ht="11.45" x14ac:dyDescent="0.2">
      <c r="A27" s="12">
        <f>Forside!A39</f>
        <v>0</v>
      </c>
      <c r="B27" s="12">
        <f>Forside!B39</f>
        <v>0</v>
      </c>
      <c r="C27" s="53">
        <f>Forside!D39</f>
        <v>0</v>
      </c>
      <c r="D27" s="89">
        <f>Forside!E39</f>
        <v>0</v>
      </c>
      <c r="E27" s="53">
        <f>Forside!S39</f>
        <v>0</v>
      </c>
      <c r="F27" s="12" t="e">
        <f>VLOOKUP(C27,Data_afgrøder!$A$30:$N$43,COLUMN(Data_afgrøder!B27),FALSE)</f>
        <v>#N/A</v>
      </c>
      <c r="G27" s="12">
        <v>0.9</v>
      </c>
      <c r="H27" s="154">
        <v>0</v>
      </c>
      <c r="I27" s="45" t="e">
        <f>IF(H27&gt;-1,H27,G27)*20.7*Forside!$B$7*F27</f>
        <v>#N/A</v>
      </c>
      <c r="J27" s="54">
        <v>1</v>
      </c>
      <c r="K27" s="12">
        <v>3</v>
      </c>
      <c r="L27" s="45" t="e">
        <f>IF(K27&gt;0,K27,J27)*1.7*Forside!$B$7*F27</f>
        <v>#N/A</v>
      </c>
      <c r="M27" s="12" t="e">
        <f>VLOOKUP(B27,Data_afgrøder!$A$1:$BM$29,COLUMN(Data_afgrøder!$AX$2),FALSE)</f>
        <v>#N/A</v>
      </c>
      <c r="N27" s="110"/>
      <c r="O27" s="45" t="e">
        <f>IF(N27&gt;0,N27,M27)*6.4*Forside!$B$7*F27</f>
        <v>#N/A</v>
      </c>
      <c r="P27" s="12" t="e">
        <f>VLOOKUP(B27,Data_afgrøder!$A$2:$BS$25,COLUMN(Data_afgrøder!AZ27),FALSE)</f>
        <v>#N/A</v>
      </c>
      <c r="Q27" s="12"/>
      <c r="R27" s="45" t="e">
        <f>IF(Q27&gt;0,Q27,P27)*1.8*Forside!$B$7*F27</f>
        <v>#N/A</v>
      </c>
      <c r="S27" s="12" t="e">
        <f>VLOOKUP(B27,Data_afgrøder!$A$1:$BG$28,COLUMN(Data_afgrøder!AY:AY),FALSE)</f>
        <v>#N/A</v>
      </c>
      <c r="T27" s="12"/>
      <c r="U27" s="45" t="e">
        <f>IF(T27&gt;0,T27,S27)*6*Forside!$B$7*F27</f>
        <v>#N/A</v>
      </c>
      <c r="V27" s="12" t="e">
        <f>VLOOKUP(B27,Data_afgrøder!$A$1:$BG$28,COLUMN(Data_afgrøder!BA:BA),FALSE)</f>
        <v>#N/A</v>
      </c>
      <c r="W27" s="45" t="e">
        <f>V27*14*Forside!$B$7*F27</f>
        <v>#N/A</v>
      </c>
      <c r="X27" s="45" t="e">
        <f>VLOOKUP(B27,Data_afgrøder!$A$1:$BP$29,COLUMN(Data_afgrøder!BB31),FALSE)*#REF!/1000*VLOOKUP(B27,Data_afgrøder!$A$1:$BS$29,COLUMN(Data_afgrøder!$AO$2),FALSE)*Forside!$B$7</f>
        <v>#N/A</v>
      </c>
      <c r="Y27" s="45" t="e">
        <f>VLOOKUP(B27,Data_afgrøder!$A$1:$BP$29,COLUMN(Data_afgrøder!BC31),FALSE)*#REF!/1000*VLOOKUP(B27,Data_afgrøder!$A$1:$BS$29,COLUMN(Data_afgrøder!$AO$2),FALSE)*Forside!$B$7</f>
        <v>#N/A</v>
      </c>
      <c r="Z27" s="45" t="e">
        <f>VLOOKUP(B27,Data_afgrøder!$A$1:$BP$29,COLUMN(Data_afgrøder!BD31),FALSE)*#REF!/1000*VLOOKUP(B27,Data_afgrøder!$A$1:$BS$29,COLUMN(Data_afgrøder!$AO$2),FALSE)*Forside!$B$7</f>
        <v>#N/A</v>
      </c>
      <c r="AA27" s="45" t="e">
        <f>VLOOKUP(B27,Data_afgrøder!$A$1:$BP$29,COLUMN(Data_afgrøder!BE31),FALSE)*#REF!/1000*VLOOKUP(B27,Data_afgrøder!$A$1:$BS$29,COLUMN(Data_afgrøder!$AO$2),FALSE)*Forside!$B$7</f>
        <v>#N/A</v>
      </c>
      <c r="AB27" s="12">
        <v>0.2</v>
      </c>
      <c r="AC27" s="12"/>
      <c r="AD27" s="45" t="e">
        <f>IF(AC27&gt;0,AC27,AB27)*1.5*Forside!$B$7*F27</f>
        <v>#N/A</v>
      </c>
      <c r="AE27" s="45" t="e">
        <f t="shared" si="1"/>
        <v>#N/A</v>
      </c>
    </row>
    <row r="28" spans="1:31" ht="11.45" x14ac:dyDescent="0.2">
      <c r="A28" s="12">
        <f>Forside!A40</f>
        <v>0</v>
      </c>
      <c r="B28" s="12">
        <f>Forside!B40</f>
        <v>0</v>
      </c>
      <c r="C28" s="53">
        <f>Forside!D40</f>
        <v>0</v>
      </c>
      <c r="D28" s="89">
        <f>Forside!E40</f>
        <v>0</v>
      </c>
      <c r="E28" s="53">
        <f>Forside!S40</f>
        <v>0</v>
      </c>
      <c r="F28" s="12" t="e">
        <f>VLOOKUP(C28,Data_afgrøder!$A$30:$N$43,COLUMN(Data_afgrøder!B28),FALSE)</f>
        <v>#N/A</v>
      </c>
      <c r="G28" s="12">
        <v>0.9</v>
      </c>
      <c r="H28" s="154">
        <v>1</v>
      </c>
      <c r="I28" s="45" t="e">
        <f>IF(H28&gt;-1,H28,G28)*20.7*Forside!$B$7*F28</f>
        <v>#N/A</v>
      </c>
      <c r="J28" s="54">
        <v>1</v>
      </c>
      <c r="K28" s="12">
        <v>3</v>
      </c>
      <c r="L28" s="45" t="e">
        <f>IF(K28&gt;0,K28,J28)*1.7*Forside!$B$7*F28</f>
        <v>#N/A</v>
      </c>
      <c r="M28" s="12" t="e">
        <f>VLOOKUP(B28,Data_afgrøder!$A$1:$BM$29,COLUMN(Data_afgrøder!$AX$2),FALSE)</f>
        <v>#N/A</v>
      </c>
      <c r="N28" s="110"/>
      <c r="O28" s="45" t="e">
        <f>IF(N28&gt;0,N28,M28)*6.4*Forside!$B$7*F28</f>
        <v>#N/A</v>
      </c>
      <c r="P28" s="12" t="e">
        <f>VLOOKUP(B28,Data_afgrøder!$A$2:$BS$25,COLUMN(Data_afgrøder!AZ28),FALSE)</f>
        <v>#N/A</v>
      </c>
      <c r="Q28" s="12"/>
      <c r="R28" s="45" t="e">
        <f>IF(Q28&gt;0,Q28,P28)*1.8*Forside!$B$7*F28</f>
        <v>#N/A</v>
      </c>
      <c r="S28" s="12" t="e">
        <f>VLOOKUP(B28,Data_afgrøder!$A$1:$BG$28,COLUMN(Data_afgrøder!AY:AY),FALSE)</f>
        <v>#N/A</v>
      </c>
      <c r="T28" s="12"/>
      <c r="U28" s="45" t="e">
        <f>IF(T28&gt;0,T28,S28)*6*Forside!$B$7*F28</f>
        <v>#N/A</v>
      </c>
      <c r="V28" s="12" t="e">
        <f>VLOOKUP(B28,Data_afgrøder!$A$1:$BG$28,COLUMN(Data_afgrøder!BA:BA),FALSE)</f>
        <v>#N/A</v>
      </c>
      <c r="W28" s="45" t="e">
        <f>V28*14*Forside!$B$7*F28</f>
        <v>#N/A</v>
      </c>
      <c r="X28" s="45" t="e">
        <f>VLOOKUP(B28,Data_afgrøder!$A$1:$BP$29,COLUMN(Data_afgrøder!BB32),FALSE)*#REF!/1000*VLOOKUP(B28,Data_afgrøder!$A$1:$BS$29,COLUMN(Data_afgrøder!$AO$2),FALSE)*Forside!$B$7</f>
        <v>#N/A</v>
      </c>
      <c r="Y28" s="45" t="e">
        <f>VLOOKUP(B28,Data_afgrøder!$A$1:$BP$29,COLUMN(Data_afgrøder!BC32),FALSE)*#REF!/1000*VLOOKUP(B28,Data_afgrøder!$A$1:$BS$29,COLUMN(Data_afgrøder!$AO$2),FALSE)*Forside!$B$7</f>
        <v>#N/A</v>
      </c>
      <c r="Z28" s="45" t="e">
        <f>VLOOKUP(B28,Data_afgrøder!$A$1:$BP$29,COLUMN(Data_afgrøder!BD32),FALSE)*#REF!/1000*VLOOKUP(B28,Data_afgrøder!$A$1:$BS$29,COLUMN(Data_afgrøder!$AO$2),FALSE)*Forside!$B$7</f>
        <v>#N/A</v>
      </c>
      <c r="AA28" s="45" t="e">
        <f>VLOOKUP(B28,Data_afgrøder!$A$1:$BP$29,COLUMN(Data_afgrøder!BE32),FALSE)*#REF!/1000*VLOOKUP(B28,Data_afgrøder!$A$1:$BS$29,COLUMN(Data_afgrøder!$AO$2),FALSE)*Forside!$B$7</f>
        <v>#N/A</v>
      </c>
      <c r="AB28" s="12">
        <v>0.2</v>
      </c>
      <c r="AC28" s="12"/>
      <c r="AD28" s="45" t="e">
        <f>IF(AC28&gt;0,AC28,AB28)*1.5*Forside!$B$7*F28</f>
        <v>#N/A</v>
      </c>
      <c r="AE28" s="45" t="e">
        <f t="shared" si="1"/>
        <v>#N/A</v>
      </c>
    </row>
    <row r="29" spans="1:31" ht="11.45" x14ac:dyDescent="0.2">
      <c r="A29" s="12">
        <f>Forside!A41</f>
        <v>0</v>
      </c>
      <c r="B29" s="12">
        <f>Forside!B41</f>
        <v>0</v>
      </c>
      <c r="C29" s="53">
        <f>Forside!D41</f>
        <v>0</v>
      </c>
      <c r="D29" s="89">
        <f>Forside!E41</f>
        <v>0</v>
      </c>
      <c r="E29" s="53">
        <f>Forside!S41</f>
        <v>0</v>
      </c>
      <c r="F29" s="12" t="e">
        <f>VLOOKUP(C29,Data_afgrøder!$A$30:$N$43,COLUMN(Data_afgrøder!B29),FALSE)</f>
        <v>#N/A</v>
      </c>
      <c r="G29" s="12">
        <v>0.9</v>
      </c>
      <c r="H29" s="154">
        <v>1</v>
      </c>
      <c r="I29" s="45" t="e">
        <f>IF(H29&gt;-1,H29,G29)*20.7*Forside!$B$7*F29</f>
        <v>#N/A</v>
      </c>
      <c r="J29" s="54">
        <v>1</v>
      </c>
      <c r="K29" s="12">
        <v>3</v>
      </c>
      <c r="L29" s="45" t="e">
        <f>IF(K29&gt;0,K29,J29)*1.7*Forside!$B$7*F29</f>
        <v>#N/A</v>
      </c>
      <c r="M29" s="12" t="e">
        <f>VLOOKUP(B29,Data_afgrøder!$A$1:$BM$29,COLUMN(Data_afgrøder!$AX$2),FALSE)</f>
        <v>#N/A</v>
      </c>
      <c r="N29" s="110"/>
      <c r="O29" s="45" t="e">
        <f>IF(N29&gt;0,N29,M29)*6.4*Forside!$B$7*F29</f>
        <v>#N/A</v>
      </c>
      <c r="P29" s="12" t="e">
        <f>VLOOKUP(B29,Data_afgrøder!$A$2:$BS$25,COLUMN(Data_afgrøder!AZ29),FALSE)</f>
        <v>#N/A</v>
      </c>
      <c r="Q29" s="12"/>
      <c r="R29" s="45" t="e">
        <f>IF(Q29&gt;0,Q29,P29)*1.8*Forside!$B$7*F29</f>
        <v>#N/A</v>
      </c>
      <c r="S29" s="12" t="e">
        <f>VLOOKUP(B29,Data_afgrøder!$A$1:$BG$28,COLUMN(Data_afgrøder!AY:AY),FALSE)</f>
        <v>#N/A</v>
      </c>
      <c r="T29" s="12"/>
      <c r="U29" s="45" t="e">
        <f>IF(T29&gt;0,T29,S29)*6*Forside!$B$7*F29</f>
        <v>#N/A</v>
      </c>
      <c r="V29" s="12" t="e">
        <f>VLOOKUP(B29,Data_afgrøder!$A$1:$BG$28,COLUMN(Data_afgrøder!BA:BA),FALSE)</f>
        <v>#N/A</v>
      </c>
      <c r="W29" s="45" t="e">
        <f>V29*14*Forside!$B$7*F29</f>
        <v>#N/A</v>
      </c>
      <c r="X29" s="45" t="e">
        <f>VLOOKUP(B29,Data_afgrøder!$A$1:$BP$29,COLUMN(Data_afgrøder!BB33),FALSE)*#REF!/1000*VLOOKUP(B29,Data_afgrøder!$A$1:$BS$29,COLUMN(Data_afgrøder!$AO$2),FALSE)*Forside!$B$7</f>
        <v>#N/A</v>
      </c>
      <c r="Y29" s="45" t="e">
        <f>VLOOKUP(B29,Data_afgrøder!$A$1:$BP$29,COLUMN(Data_afgrøder!BC33),FALSE)*#REF!/1000*VLOOKUP(B29,Data_afgrøder!$A$1:$BS$29,COLUMN(Data_afgrøder!$AO$2),FALSE)*Forside!$B$7</f>
        <v>#N/A</v>
      </c>
      <c r="Z29" s="45" t="e">
        <f>VLOOKUP(B29,Data_afgrøder!$A$1:$BP$29,COLUMN(Data_afgrøder!BD33),FALSE)*#REF!/1000*VLOOKUP(B29,Data_afgrøder!$A$1:$BS$29,COLUMN(Data_afgrøder!$AO$2),FALSE)*Forside!$B$7</f>
        <v>#N/A</v>
      </c>
      <c r="AA29" s="45" t="e">
        <f>VLOOKUP(B29,Data_afgrøder!$A$1:$BP$29,COLUMN(Data_afgrøder!BE33),FALSE)*#REF!/1000*VLOOKUP(B29,Data_afgrøder!$A$1:$BS$29,COLUMN(Data_afgrøder!$AO$2),FALSE)*Forside!$B$7</f>
        <v>#N/A</v>
      </c>
      <c r="AB29" s="12">
        <v>0.2</v>
      </c>
      <c r="AC29" s="12"/>
      <c r="AD29" s="45" t="e">
        <f>IF(AC29&gt;0,AC29,AB29)*1.5*Forside!$B$7*F29</f>
        <v>#N/A</v>
      </c>
      <c r="AE29" s="45" t="e">
        <f t="shared" si="1"/>
        <v>#N/A</v>
      </c>
    </row>
    <row r="30" spans="1:31" ht="11.45" x14ac:dyDescent="0.2">
      <c r="A30" s="12">
        <f>Forside!A42</f>
        <v>0</v>
      </c>
      <c r="B30" s="12">
        <f>Forside!B42</f>
        <v>0</v>
      </c>
      <c r="C30" s="53">
        <f>Forside!D42</f>
        <v>0</v>
      </c>
      <c r="D30" s="89">
        <f>Forside!E42</f>
        <v>0</v>
      </c>
      <c r="E30" s="53">
        <f>Forside!S42</f>
        <v>0</v>
      </c>
      <c r="F30" s="12" t="e">
        <f>VLOOKUP(C30,Data_afgrøder!$A$30:$N$43,COLUMN(Data_afgrøder!B30),FALSE)</f>
        <v>#N/A</v>
      </c>
      <c r="G30" s="12">
        <v>0.9</v>
      </c>
      <c r="H30" s="154">
        <v>0</v>
      </c>
      <c r="I30" s="45" t="e">
        <f>IF(H30&gt;-1,H30,G30)*20.7*Forside!$B$7*F30</f>
        <v>#N/A</v>
      </c>
      <c r="J30" s="54">
        <v>1</v>
      </c>
      <c r="K30" s="12">
        <v>3</v>
      </c>
      <c r="L30" s="45" t="e">
        <f>IF(K30&gt;0,K30,J30)*1.7*Forside!$B$7*F30</f>
        <v>#N/A</v>
      </c>
      <c r="M30" s="12" t="e">
        <f>VLOOKUP(B30,Data_afgrøder!$A$1:$BM$29,COLUMN(Data_afgrøder!$AX$2),FALSE)</f>
        <v>#N/A</v>
      </c>
      <c r="N30" s="110"/>
      <c r="O30" s="45" t="e">
        <f>IF(N30&gt;0,N30,M30)*6.4*Forside!$B$7*F30</f>
        <v>#N/A</v>
      </c>
      <c r="P30" s="12" t="e">
        <f>VLOOKUP(B30,Data_afgrøder!$A$2:$BS$25,COLUMN(Data_afgrøder!AZ30),FALSE)</f>
        <v>#N/A</v>
      </c>
      <c r="Q30" s="12"/>
      <c r="R30" s="45" t="e">
        <f>IF(Q30&gt;0,Q30,P30)*1.8*Forside!$B$7*F30</f>
        <v>#N/A</v>
      </c>
      <c r="S30" s="12" t="e">
        <f>VLOOKUP(B30,Data_afgrøder!$A$1:$BG$28,COLUMN(Data_afgrøder!AY:AY),FALSE)</f>
        <v>#N/A</v>
      </c>
      <c r="T30" s="12"/>
      <c r="U30" s="45" t="e">
        <f>IF(T30&gt;0,T30,S30)*6*Forside!$B$7*F30</f>
        <v>#N/A</v>
      </c>
      <c r="V30" s="12" t="e">
        <f>VLOOKUP(B30,Data_afgrøder!$A$1:$BG$28,COLUMN(Data_afgrøder!BA:BA),FALSE)</f>
        <v>#N/A</v>
      </c>
      <c r="W30" s="45" t="e">
        <f>V30*14*Forside!$B$7*F30</f>
        <v>#N/A</v>
      </c>
      <c r="X30" s="45" t="e">
        <f>VLOOKUP(B30,Data_afgrøder!$A$1:$BP$29,COLUMN(Data_afgrøder!BB34),FALSE)*#REF!/1000*VLOOKUP(B30,Data_afgrøder!$A$1:$BS$29,COLUMN(Data_afgrøder!$AO$2),FALSE)*Forside!$B$7</f>
        <v>#N/A</v>
      </c>
      <c r="Y30" s="45" t="e">
        <f>VLOOKUP(B30,Data_afgrøder!$A$1:$BP$29,COLUMN(Data_afgrøder!BC34),FALSE)*#REF!/1000*VLOOKUP(B30,Data_afgrøder!$A$1:$BS$29,COLUMN(Data_afgrøder!$AO$2),FALSE)*Forside!$B$7</f>
        <v>#N/A</v>
      </c>
      <c r="Z30" s="45" t="e">
        <f>VLOOKUP(B30,Data_afgrøder!$A$1:$BP$29,COLUMN(Data_afgrøder!BD34),FALSE)*#REF!/1000*VLOOKUP(B30,Data_afgrøder!$A$1:$BS$29,COLUMN(Data_afgrøder!$AO$2),FALSE)*Forside!$B$7</f>
        <v>#N/A</v>
      </c>
      <c r="AA30" s="45" t="e">
        <f>VLOOKUP(B30,Data_afgrøder!$A$1:$BP$29,COLUMN(Data_afgrøder!BE34),FALSE)*#REF!/1000*VLOOKUP(B30,Data_afgrøder!$A$1:$BS$29,COLUMN(Data_afgrøder!$AO$2),FALSE)*Forside!$B$7</f>
        <v>#N/A</v>
      </c>
      <c r="AB30" s="12">
        <v>0.2</v>
      </c>
      <c r="AC30" s="12"/>
      <c r="AD30" s="45" t="e">
        <f>IF(AC30&gt;0,AC30,AB30)*1.5*Forside!$B$7*F30</f>
        <v>#N/A</v>
      </c>
      <c r="AE30" s="45" t="e">
        <f t="shared" si="1"/>
        <v>#N/A</v>
      </c>
    </row>
    <row r="31" spans="1:31" ht="11.45" x14ac:dyDescent="0.2">
      <c r="A31" s="12">
        <f>Forside!A43</f>
        <v>0</v>
      </c>
      <c r="B31" s="12">
        <f>Forside!B43</f>
        <v>0</v>
      </c>
      <c r="C31" s="53">
        <f>Forside!D43</f>
        <v>0</v>
      </c>
      <c r="D31" s="89">
        <f>Forside!E43</f>
        <v>0</v>
      </c>
      <c r="E31" s="53">
        <f>Forside!S43</f>
        <v>0</v>
      </c>
      <c r="F31" s="12" t="e">
        <f>VLOOKUP(C31,Data_afgrøder!$A$30:$N$43,COLUMN(Data_afgrøder!B31),FALSE)</f>
        <v>#N/A</v>
      </c>
      <c r="G31" s="12">
        <v>0.9</v>
      </c>
      <c r="H31" s="154">
        <v>1</v>
      </c>
      <c r="I31" s="45" t="e">
        <f>IF(H31&gt;-1,H31,G31)*20.7*Forside!$B$7*F31</f>
        <v>#N/A</v>
      </c>
      <c r="J31" s="54">
        <v>1</v>
      </c>
      <c r="K31" s="12">
        <v>3</v>
      </c>
      <c r="L31" s="45" t="e">
        <f>IF(K31&gt;0,K31,J31)*1.7*Forside!$B$7*F31</f>
        <v>#N/A</v>
      </c>
      <c r="M31" s="12" t="e">
        <f>VLOOKUP(B31,Data_afgrøder!$A$1:$BM$29,COLUMN(Data_afgrøder!$AX$2),FALSE)</f>
        <v>#N/A</v>
      </c>
      <c r="N31" s="110"/>
      <c r="O31" s="45" t="e">
        <f>IF(N31&gt;0,N31,M31)*6.4*Forside!$B$7*F31</f>
        <v>#N/A</v>
      </c>
      <c r="P31" s="12" t="e">
        <f>VLOOKUP(B31,Data_afgrøder!$A$2:$BS$25,COLUMN(Data_afgrøder!AZ31),FALSE)</f>
        <v>#N/A</v>
      </c>
      <c r="Q31" s="12"/>
      <c r="R31" s="45" t="e">
        <f>IF(Q31&gt;0,Q31,P31)*1.8*Forside!$B$7*F31</f>
        <v>#N/A</v>
      </c>
      <c r="S31" s="12" t="e">
        <f>VLOOKUP(B31,Data_afgrøder!$A$1:$BG$28,COLUMN(Data_afgrøder!AY:AY),FALSE)</f>
        <v>#N/A</v>
      </c>
      <c r="T31" s="12"/>
      <c r="U31" s="45" t="e">
        <f>IF(T31&gt;0,T31,S31)*6*Forside!$B$7*F31</f>
        <v>#N/A</v>
      </c>
      <c r="V31" s="12" t="e">
        <f>VLOOKUP(B31,Data_afgrøder!$A$1:$BG$28,COLUMN(Data_afgrøder!BA:BA),FALSE)</f>
        <v>#N/A</v>
      </c>
      <c r="W31" s="45" t="e">
        <f>V31*14*Forside!$B$7*F31</f>
        <v>#N/A</v>
      </c>
      <c r="X31" s="45" t="e">
        <f>VLOOKUP(B31,Data_afgrøder!$A$1:$BP$29,COLUMN(Data_afgrøder!BB35),FALSE)*#REF!/1000*VLOOKUP(B31,Data_afgrøder!$A$1:$BS$29,COLUMN(Data_afgrøder!$AO$2),FALSE)*Forside!$B$7</f>
        <v>#N/A</v>
      </c>
      <c r="Y31" s="45" t="e">
        <f>VLOOKUP(B31,Data_afgrøder!$A$1:$BP$29,COLUMN(Data_afgrøder!BC35),FALSE)*#REF!/1000*VLOOKUP(B31,Data_afgrøder!$A$1:$BS$29,COLUMN(Data_afgrøder!$AO$2),FALSE)*Forside!$B$7</f>
        <v>#N/A</v>
      </c>
      <c r="Z31" s="45" t="e">
        <f>VLOOKUP(B31,Data_afgrøder!$A$1:$BP$29,COLUMN(Data_afgrøder!BD35),FALSE)*#REF!/1000*VLOOKUP(B31,Data_afgrøder!$A$1:$BS$29,COLUMN(Data_afgrøder!$AO$2),FALSE)*Forside!$B$7</f>
        <v>#N/A</v>
      </c>
      <c r="AA31" s="45" t="e">
        <f>VLOOKUP(B31,Data_afgrøder!$A$1:$BP$29,COLUMN(Data_afgrøder!BE35),FALSE)*#REF!/1000*VLOOKUP(B31,Data_afgrøder!$A$1:$BS$29,COLUMN(Data_afgrøder!$AO$2),FALSE)*Forside!$B$7</f>
        <v>#N/A</v>
      </c>
      <c r="AB31" s="12">
        <v>0.2</v>
      </c>
      <c r="AC31" s="12"/>
      <c r="AD31" s="45" t="e">
        <f>IF(AC31&gt;0,AC31,AB31)*1.5*Forside!$B$7*F31</f>
        <v>#N/A</v>
      </c>
      <c r="AE31" s="45" t="e">
        <f t="shared" si="1"/>
        <v>#N/A</v>
      </c>
    </row>
    <row r="32" spans="1:31" ht="11.45" x14ac:dyDescent="0.2">
      <c r="A32" s="12">
        <f>Forside!A44</f>
        <v>0</v>
      </c>
      <c r="B32" s="12">
        <f>Forside!B44</f>
        <v>0</v>
      </c>
      <c r="C32" s="53">
        <f>Forside!D44</f>
        <v>0</v>
      </c>
      <c r="D32" s="89">
        <f>Forside!E44</f>
        <v>0</v>
      </c>
      <c r="E32" s="53">
        <f>Forside!S44</f>
        <v>0</v>
      </c>
      <c r="F32" s="12" t="e">
        <f>VLOOKUP(C32,Data_afgrøder!$A$30:$N$43,COLUMN(Data_afgrøder!B32),FALSE)</f>
        <v>#N/A</v>
      </c>
      <c r="G32" s="12">
        <v>0.9</v>
      </c>
      <c r="H32" s="154">
        <v>1</v>
      </c>
      <c r="I32" s="45" t="e">
        <f>IF(H32&gt;-1,H32,G32)*20.7*Forside!$B$7*F32</f>
        <v>#N/A</v>
      </c>
      <c r="J32" s="54">
        <v>1</v>
      </c>
      <c r="K32" s="12">
        <v>3</v>
      </c>
      <c r="L32" s="45" t="e">
        <f>IF(K32&gt;0,K32,J32)*1.7*Forside!$B$7*F32</f>
        <v>#N/A</v>
      </c>
      <c r="M32" s="12" t="e">
        <f>VLOOKUP(B32,Data_afgrøder!$A$1:$BM$29,COLUMN(Data_afgrøder!$AX$2),FALSE)</f>
        <v>#N/A</v>
      </c>
      <c r="N32" s="110"/>
      <c r="O32" s="45" t="e">
        <f>IF(N32&gt;0,N32,M32)*6.4*Forside!$B$7*F32</f>
        <v>#N/A</v>
      </c>
      <c r="P32" s="12" t="e">
        <f>VLOOKUP(B32,Data_afgrøder!$A$2:$BS$25,COLUMN(Data_afgrøder!AZ32),FALSE)</f>
        <v>#N/A</v>
      </c>
      <c r="Q32" s="12"/>
      <c r="R32" s="45" t="e">
        <f>IF(Q32&gt;0,Q32,P32)*1.8*Forside!$B$7*F32</f>
        <v>#N/A</v>
      </c>
      <c r="S32" s="12" t="e">
        <f>VLOOKUP(B32,Data_afgrøder!$A$1:$BG$28,COLUMN(Data_afgrøder!AY:AY),FALSE)</f>
        <v>#N/A</v>
      </c>
      <c r="T32" s="12"/>
      <c r="U32" s="45" t="e">
        <f>IF(T32&gt;0,T32,S32)*6*Forside!$B$7*F32</f>
        <v>#N/A</v>
      </c>
      <c r="V32" s="12" t="e">
        <f>VLOOKUP(B32,Data_afgrøder!$A$1:$BG$28,COLUMN(Data_afgrøder!BA:BA),FALSE)</f>
        <v>#N/A</v>
      </c>
      <c r="W32" s="45" t="e">
        <f>V32*14*Forside!$B$7*F32</f>
        <v>#N/A</v>
      </c>
      <c r="X32" s="45" t="e">
        <f>VLOOKUP(B32,Data_afgrøder!$A$1:$BP$29,COLUMN(Data_afgrøder!BB36),FALSE)*#REF!/1000*VLOOKUP(B32,Data_afgrøder!$A$1:$BS$29,COLUMN(Data_afgrøder!$AO$2),FALSE)*Forside!$B$7</f>
        <v>#N/A</v>
      </c>
      <c r="Y32" s="45" t="e">
        <f>VLOOKUP(B32,Data_afgrøder!$A$1:$BP$29,COLUMN(Data_afgrøder!BC36),FALSE)*#REF!/1000*VLOOKUP(B32,Data_afgrøder!$A$1:$BS$29,COLUMN(Data_afgrøder!$AO$2),FALSE)*Forside!$B$7</f>
        <v>#N/A</v>
      </c>
      <c r="Z32" s="45" t="e">
        <f>VLOOKUP(B32,Data_afgrøder!$A$1:$BP$29,COLUMN(Data_afgrøder!BD36),FALSE)*#REF!/1000*VLOOKUP(B32,Data_afgrøder!$A$1:$BS$29,COLUMN(Data_afgrøder!$AO$2),FALSE)*Forside!$B$7</f>
        <v>#N/A</v>
      </c>
      <c r="AA32" s="45" t="e">
        <f>VLOOKUP(B32,Data_afgrøder!$A$1:$BP$29,COLUMN(Data_afgrøder!BE36),FALSE)*#REF!/1000*VLOOKUP(B32,Data_afgrøder!$A$1:$BS$29,COLUMN(Data_afgrøder!$AO$2),FALSE)*Forside!$B$7</f>
        <v>#N/A</v>
      </c>
      <c r="AB32" s="12">
        <v>0.2</v>
      </c>
      <c r="AC32" s="12"/>
      <c r="AD32" s="45" t="e">
        <f>IF(AC32&gt;0,AC32,AB32)*1.5*Forside!$B$7*F32</f>
        <v>#N/A</v>
      </c>
      <c r="AE32" s="45" t="e">
        <f t="shared" si="1"/>
        <v>#N/A</v>
      </c>
    </row>
    <row r="33" spans="1:31" ht="11.45" x14ac:dyDescent="0.2">
      <c r="A33" s="12">
        <f>Forside!A45</f>
        <v>0</v>
      </c>
      <c r="B33" s="12">
        <f>Forside!B45</f>
        <v>0</v>
      </c>
      <c r="C33" s="53">
        <f>Forside!D45</f>
        <v>0</v>
      </c>
      <c r="D33" s="89">
        <f>Forside!E45</f>
        <v>0</v>
      </c>
      <c r="E33" s="53">
        <f>Forside!S45</f>
        <v>0</v>
      </c>
      <c r="F33" s="12" t="e">
        <f>VLOOKUP(C33,Data_afgrøder!$A$30:$N$43,COLUMN(Data_afgrøder!B33),FALSE)</f>
        <v>#N/A</v>
      </c>
      <c r="G33" s="12">
        <v>0.9</v>
      </c>
      <c r="H33" s="154">
        <v>1</v>
      </c>
      <c r="I33" s="45" t="e">
        <f>IF(H33&gt;-1,H33,G33)*20.7*Forside!$B$7*F33</f>
        <v>#N/A</v>
      </c>
      <c r="J33" s="54">
        <v>1</v>
      </c>
      <c r="K33" s="12">
        <v>3</v>
      </c>
      <c r="L33" s="45" t="e">
        <f>IF(K33&gt;0,K33,J33)*1.7*Forside!$B$7*F33</f>
        <v>#N/A</v>
      </c>
      <c r="M33" s="12" t="e">
        <f>VLOOKUP(B33,Data_afgrøder!$A$1:$BM$29,COLUMN(Data_afgrøder!$AX$2),FALSE)</f>
        <v>#N/A</v>
      </c>
      <c r="N33" s="110"/>
      <c r="O33" s="45" t="e">
        <f>IF(N33&gt;0,N33,M33)*6.4*Forside!$B$7*F33</f>
        <v>#N/A</v>
      </c>
      <c r="P33" s="12" t="e">
        <f>VLOOKUP(B33,Data_afgrøder!$A$2:$BS$25,COLUMN(Data_afgrøder!AZ33),FALSE)</f>
        <v>#N/A</v>
      </c>
      <c r="Q33" s="12"/>
      <c r="R33" s="45" t="e">
        <f>IF(Q33&gt;0,Q33,P33)*1.8*Forside!$B$7*F33</f>
        <v>#N/A</v>
      </c>
      <c r="S33" s="12" t="e">
        <f>VLOOKUP(B33,Data_afgrøder!$A$1:$BG$28,COLUMN(Data_afgrøder!AY:AY),FALSE)</f>
        <v>#N/A</v>
      </c>
      <c r="T33" s="12"/>
      <c r="U33" s="45" t="e">
        <f>IF(T33&gt;0,T33,S33)*6*Forside!$B$7*F33</f>
        <v>#N/A</v>
      </c>
      <c r="V33" s="12" t="e">
        <f>VLOOKUP(B33,Data_afgrøder!$A$1:$BG$28,COLUMN(Data_afgrøder!BA:BA),FALSE)</f>
        <v>#N/A</v>
      </c>
      <c r="W33" s="45" t="e">
        <f>V33*14*Forside!$B$7*F33</f>
        <v>#N/A</v>
      </c>
      <c r="X33" s="45" t="e">
        <f>VLOOKUP(B33,Data_afgrøder!$A$1:$BP$29,COLUMN(Data_afgrøder!BB37),FALSE)*#REF!/1000*VLOOKUP(B33,Data_afgrøder!$A$1:$BS$29,COLUMN(Data_afgrøder!$AO$2),FALSE)*Forside!$B$7</f>
        <v>#N/A</v>
      </c>
      <c r="Y33" s="45" t="e">
        <f>VLOOKUP(B33,Data_afgrøder!$A$1:$BP$29,COLUMN(Data_afgrøder!BC37),FALSE)*#REF!/1000*VLOOKUP(B33,Data_afgrøder!$A$1:$BS$29,COLUMN(Data_afgrøder!$AO$2),FALSE)*Forside!$B$7</f>
        <v>#N/A</v>
      </c>
      <c r="Z33" s="45" t="e">
        <f>VLOOKUP(B33,Data_afgrøder!$A$1:$BP$29,COLUMN(Data_afgrøder!BD37),FALSE)*#REF!/1000*VLOOKUP(B33,Data_afgrøder!$A$1:$BS$29,COLUMN(Data_afgrøder!$AO$2),FALSE)*Forside!$B$7</f>
        <v>#N/A</v>
      </c>
      <c r="AA33" s="45" t="e">
        <f>VLOOKUP(B33,Data_afgrøder!$A$1:$BP$29,COLUMN(Data_afgrøder!BE37),FALSE)*#REF!/1000*VLOOKUP(B33,Data_afgrøder!$A$1:$BS$29,COLUMN(Data_afgrøder!$AO$2),FALSE)*Forside!$B$7</f>
        <v>#N/A</v>
      </c>
      <c r="AB33" s="12">
        <v>0.2</v>
      </c>
      <c r="AC33" s="12"/>
      <c r="AD33" s="45" t="e">
        <f>IF(AC33&gt;0,AC33,AB33)*1.5*Forside!$B$7*F33</f>
        <v>#N/A</v>
      </c>
      <c r="AE33" s="45" t="e">
        <f t="shared" si="1"/>
        <v>#N/A</v>
      </c>
    </row>
    <row r="34" spans="1:31" ht="11.45" x14ac:dyDescent="0.2">
      <c r="A34" s="12">
        <f>Forside!A46</f>
        <v>0</v>
      </c>
      <c r="B34" s="12">
        <f>Forside!B46</f>
        <v>0</v>
      </c>
      <c r="C34" s="53">
        <f>Forside!D46</f>
        <v>0</v>
      </c>
      <c r="D34" s="89">
        <f>Forside!E46</f>
        <v>0</v>
      </c>
      <c r="E34" s="53">
        <f>Forside!S46</f>
        <v>0</v>
      </c>
      <c r="F34" s="12" t="e">
        <f>VLOOKUP(C34,Data_afgrøder!$A$30:$N$43,COLUMN(Data_afgrøder!B34),FALSE)</f>
        <v>#N/A</v>
      </c>
      <c r="G34" s="12">
        <v>0.9</v>
      </c>
      <c r="H34" s="154">
        <v>0</v>
      </c>
      <c r="I34" s="45" t="e">
        <f>IF(H34&gt;-1,H34,G34)*20.7*Forside!$B$7*F34</f>
        <v>#N/A</v>
      </c>
      <c r="J34" s="54">
        <v>1</v>
      </c>
      <c r="K34" s="12">
        <v>3</v>
      </c>
      <c r="L34" s="45" t="e">
        <f>IF(K34&gt;0,K34,J34)*1.7*Forside!$B$7*F34</f>
        <v>#N/A</v>
      </c>
      <c r="M34" s="12" t="e">
        <f>VLOOKUP(B34,Data_afgrøder!$A$1:$BM$29,COLUMN(Data_afgrøder!$AX$2),FALSE)</f>
        <v>#N/A</v>
      </c>
      <c r="N34" s="110"/>
      <c r="O34" s="45" t="e">
        <f>IF(N34&gt;0,N34,M34)*6.4*Forside!$B$7*F34</f>
        <v>#N/A</v>
      </c>
      <c r="P34" s="12" t="e">
        <f>VLOOKUP(B34,Data_afgrøder!$A$2:$BS$25,COLUMN(Data_afgrøder!AZ34),FALSE)</f>
        <v>#N/A</v>
      </c>
      <c r="Q34" s="12"/>
      <c r="R34" s="45" t="e">
        <f>IF(Q34&gt;0,Q34,P34)*1.8*Forside!$B$7*F34</f>
        <v>#N/A</v>
      </c>
      <c r="S34" s="12" t="e">
        <f>VLOOKUP(B34,Data_afgrøder!$A$1:$BG$28,COLUMN(Data_afgrøder!AY:AY),FALSE)</f>
        <v>#N/A</v>
      </c>
      <c r="T34" s="12"/>
      <c r="U34" s="45" t="e">
        <f>IF(T34&gt;0,T34,S34)*6*Forside!$B$7*F34</f>
        <v>#N/A</v>
      </c>
      <c r="V34" s="12" t="e">
        <f>VLOOKUP(B34,Data_afgrøder!$A$1:$BG$28,COLUMN(Data_afgrøder!BA:BA),FALSE)</f>
        <v>#N/A</v>
      </c>
      <c r="W34" s="45" t="e">
        <f>V34*14*Forside!$B$7*F34</f>
        <v>#N/A</v>
      </c>
      <c r="X34" s="45" t="e">
        <f>VLOOKUP(B34,Data_afgrøder!$A$1:$BP$29,COLUMN(Data_afgrøder!BB38),FALSE)*#REF!/1000*VLOOKUP(B34,Data_afgrøder!$A$1:$BS$29,COLUMN(Data_afgrøder!$AO$2),FALSE)*Forside!$B$7</f>
        <v>#N/A</v>
      </c>
      <c r="Y34" s="45" t="e">
        <f>VLOOKUP(B34,Data_afgrøder!$A$1:$BP$29,COLUMN(Data_afgrøder!BC38),FALSE)*#REF!/1000*VLOOKUP(B34,Data_afgrøder!$A$1:$BS$29,COLUMN(Data_afgrøder!$AO$2),FALSE)*Forside!$B$7</f>
        <v>#N/A</v>
      </c>
      <c r="Z34" s="45" t="e">
        <f>VLOOKUP(B34,Data_afgrøder!$A$1:$BP$29,COLUMN(Data_afgrøder!BD38),FALSE)*#REF!/1000*VLOOKUP(B34,Data_afgrøder!$A$1:$BS$29,COLUMN(Data_afgrøder!$AO$2),FALSE)*Forside!$B$7</f>
        <v>#N/A</v>
      </c>
      <c r="AA34" s="45" t="e">
        <f>VLOOKUP(B34,Data_afgrøder!$A$1:$BP$29,COLUMN(Data_afgrøder!BE38),FALSE)*#REF!/1000*VLOOKUP(B34,Data_afgrøder!$A$1:$BS$29,COLUMN(Data_afgrøder!$AO$2),FALSE)*Forside!$B$7</f>
        <v>#N/A</v>
      </c>
      <c r="AB34" s="12">
        <v>0.2</v>
      </c>
      <c r="AC34" s="12"/>
      <c r="AD34" s="45" t="e">
        <f>IF(AC34&gt;0,AC34,AB34)*1.5*Forside!$B$7*F34</f>
        <v>#N/A</v>
      </c>
      <c r="AE34" s="45" t="e">
        <f t="shared" si="1"/>
        <v>#N/A</v>
      </c>
    </row>
    <row r="35" spans="1:31" ht="11.45" x14ac:dyDescent="0.2">
      <c r="A35" s="12">
        <f>Forside!A47</f>
        <v>0</v>
      </c>
      <c r="B35" s="12">
        <f>Forside!B47</f>
        <v>0</v>
      </c>
      <c r="C35" s="53">
        <f>Forside!D47</f>
        <v>0</v>
      </c>
      <c r="D35" s="89">
        <f>Forside!E47</f>
        <v>0</v>
      </c>
      <c r="E35" s="53">
        <f>Forside!S47</f>
        <v>0</v>
      </c>
      <c r="F35" s="12" t="e">
        <f>VLOOKUP(C35,Data_afgrøder!$A$30:$N$43,COLUMN(Data_afgrøder!B35),FALSE)</f>
        <v>#N/A</v>
      </c>
      <c r="G35" s="12">
        <v>0.9</v>
      </c>
      <c r="H35" s="154">
        <v>0</v>
      </c>
      <c r="I35" s="45" t="e">
        <f>IF(H35&gt;-1,H35,G35)*20.7*Forside!$B$7*F35</f>
        <v>#N/A</v>
      </c>
      <c r="J35" s="54">
        <v>1</v>
      </c>
      <c r="K35" s="12">
        <v>3</v>
      </c>
      <c r="L35" s="45" t="e">
        <f>IF(K35&gt;0,K35,J35)*1.7*Forside!$B$7*F35</f>
        <v>#N/A</v>
      </c>
      <c r="M35" s="12" t="e">
        <f>VLOOKUP(B35,Data_afgrøder!$A$1:$BM$29,COLUMN(Data_afgrøder!$AX$2),FALSE)</f>
        <v>#N/A</v>
      </c>
      <c r="N35" s="110"/>
      <c r="O35" s="45" t="e">
        <f>IF(N35&gt;0,N35,M35)*6.4*Forside!$B$7*F35</f>
        <v>#N/A</v>
      </c>
      <c r="P35" s="12" t="e">
        <f>VLOOKUP(B35,Data_afgrøder!$A$2:$BS$25,COLUMN(Data_afgrøder!AZ35),FALSE)</f>
        <v>#N/A</v>
      </c>
      <c r="Q35" s="12"/>
      <c r="R35" s="45" t="e">
        <f>IF(Q35&gt;0,Q35,P35)*1.8*Forside!$B$7*F35</f>
        <v>#N/A</v>
      </c>
      <c r="S35" s="12" t="e">
        <f>VLOOKUP(B35,Data_afgrøder!$A$1:$BG$28,COLUMN(Data_afgrøder!AY:AY),FALSE)</f>
        <v>#N/A</v>
      </c>
      <c r="T35" s="12"/>
      <c r="U35" s="45" t="e">
        <f>IF(T35&gt;0,T35,S35)*6*Forside!$B$7*F35</f>
        <v>#N/A</v>
      </c>
      <c r="V35" s="12" t="e">
        <f>VLOOKUP(B35,Data_afgrøder!$A$1:$BG$28,COLUMN(Data_afgrøder!BA:BA),FALSE)</f>
        <v>#N/A</v>
      </c>
      <c r="W35" s="45" t="e">
        <f>V35*14*Forside!$B$7*F35</f>
        <v>#N/A</v>
      </c>
      <c r="X35" s="45" t="e">
        <f>VLOOKUP(B35,Data_afgrøder!$A$1:$BP$29,COLUMN(Data_afgrøder!BB39),FALSE)*#REF!/1000*VLOOKUP(B35,Data_afgrøder!$A$1:$BS$29,COLUMN(Data_afgrøder!$AO$2),FALSE)*Forside!$B$7</f>
        <v>#N/A</v>
      </c>
      <c r="Y35" s="45" t="e">
        <f>VLOOKUP(B35,Data_afgrøder!$A$1:$BP$29,COLUMN(Data_afgrøder!BC39),FALSE)*#REF!/1000*VLOOKUP(B35,Data_afgrøder!$A$1:$BS$29,COLUMN(Data_afgrøder!$AO$2),FALSE)*Forside!$B$7</f>
        <v>#N/A</v>
      </c>
      <c r="Z35" s="45" t="e">
        <f>VLOOKUP(B35,Data_afgrøder!$A$1:$BP$29,COLUMN(Data_afgrøder!BD39),FALSE)*#REF!/1000*VLOOKUP(B35,Data_afgrøder!$A$1:$BS$29,COLUMN(Data_afgrøder!$AO$2),FALSE)*Forside!$B$7</f>
        <v>#N/A</v>
      </c>
      <c r="AA35" s="45" t="e">
        <f>VLOOKUP(B35,Data_afgrøder!$A$1:$BP$29,COLUMN(Data_afgrøder!BE39),FALSE)*#REF!/1000*VLOOKUP(B35,Data_afgrøder!$A$1:$BS$29,COLUMN(Data_afgrøder!$AO$2),FALSE)*Forside!$B$7</f>
        <v>#N/A</v>
      </c>
      <c r="AB35" s="12">
        <v>0.2</v>
      </c>
      <c r="AC35" s="12"/>
      <c r="AD35" s="45" t="e">
        <f>IF(AC35&gt;0,AC35,AB35)*1.5*Forside!$B$7*F35</f>
        <v>#N/A</v>
      </c>
      <c r="AE35" s="45" t="e">
        <f t="shared" si="1"/>
        <v>#N/A</v>
      </c>
    </row>
    <row r="36" spans="1:31" ht="11.45" x14ac:dyDescent="0.2">
      <c r="A36" s="12">
        <f>Forside!A48</f>
        <v>0</v>
      </c>
      <c r="B36" s="12">
        <f>Forside!B48</f>
        <v>0</v>
      </c>
      <c r="C36" s="53">
        <f>Forside!D48</f>
        <v>0</v>
      </c>
      <c r="D36" s="89">
        <f>Forside!E48</f>
        <v>0</v>
      </c>
      <c r="E36" s="53">
        <f>Forside!S48</f>
        <v>0</v>
      </c>
      <c r="F36" s="12" t="e">
        <f>VLOOKUP(C36,Data_afgrøder!$A$30:$N$43,COLUMN(Data_afgrøder!B36),FALSE)</f>
        <v>#N/A</v>
      </c>
      <c r="G36" s="12">
        <v>0.9</v>
      </c>
      <c r="H36" s="154">
        <v>1</v>
      </c>
      <c r="I36" s="45" t="e">
        <f>IF(H36&gt;-1,H36,G36)*20.7*Forside!$B$7*F36</f>
        <v>#N/A</v>
      </c>
      <c r="J36" s="54">
        <v>1</v>
      </c>
      <c r="K36" s="12">
        <v>3</v>
      </c>
      <c r="L36" s="45" t="e">
        <f>IF(K36&gt;0,K36,J36)*1.7*Forside!$B$7*F36</f>
        <v>#N/A</v>
      </c>
      <c r="M36" s="12" t="e">
        <f>VLOOKUP(B36,Data_afgrøder!$A$1:$BM$29,COLUMN(Data_afgrøder!$AX$2),FALSE)</f>
        <v>#N/A</v>
      </c>
      <c r="N36" s="110"/>
      <c r="O36" s="45" t="e">
        <f>IF(N36&gt;0,N36,M36)*6.4*Forside!$B$7*F36</f>
        <v>#N/A</v>
      </c>
      <c r="P36" s="12" t="e">
        <f>VLOOKUP(B36,Data_afgrøder!$A$2:$BS$25,COLUMN(Data_afgrøder!AZ36),FALSE)</f>
        <v>#N/A</v>
      </c>
      <c r="Q36" s="12"/>
      <c r="R36" s="45" t="e">
        <f>IF(Q36&gt;0,Q36,P36)*1.8*Forside!$B$7*F36</f>
        <v>#N/A</v>
      </c>
      <c r="S36" s="12" t="e">
        <f>VLOOKUP(B36,Data_afgrøder!$A$1:$BG$28,COLUMN(Data_afgrøder!AY:AY),FALSE)</f>
        <v>#N/A</v>
      </c>
      <c r="T36" s="12"/>
      <c r="U36" s="45" t="e">
        <f>IF(T36&gt;0,T36,S36)*6*Forside!$B$7*F36</f>
        <v>#N/A</v>
      </c>
      <c r="V36" s="12" t="e">
        <f>VLOOKUP(B36,Data_afgrøder!$A$1:$BG$28,COLUMN(Data_afgrøder!BA:BA),FALSE)</f>
        <v>#N/A</v>
      </c>
      <c r="W36" s="45" t="e">
        <f>V36*14*Forside!$B$7*F36</f>
        <v>#N/A</v>
      </c>
      <c r="X36" s="45" t="e">
        <f>VLOOKUP(B36,Data_afgrøder!$A$1:$BP$29,COLUMN(Data_afgrøder!BB40),FALSE)*#REF!/1000*VLOOKUP(B36,Data_afgrøder!$A$1:$BS$29,COLUMN(Data_afgrøder!$AO$2),FALSE)*Forside!$B$7</f>
        <v>#N/A</v>
      </c>
      <c r="Y36" s="45" t="e">
        <f>VLOOKUP(B36,Data_afgrøder!$A$1:$BP$29,COLUMN(Data_afgrøder!BC40),FALSE)*#REF!/1000*VLOOKUP(B36,Data_afgrøder!$A$1:$BS$29,COLUMN(Data_afgrøder!$AO$2),FALSE)*Forside!$B$7</f>
        <v>#N/A</v>
      </c>
      <c r="Z36" s="45" t="e">
        <f>VLOOKUP(B36,Data_afgrøder!$A$1:$BP$29,COLUMN(Data_afgrøder!BD40),FALSE)*#REF!/1000*VLOOKUP(B36,Data_afgrøder!$A$1:$BS$29,COLUMN(Data_afgrøder!$AO$2),FALSE)*Forside!$B$7</f>
        <v>#N/A</v>
      </c>
      <c r="AA36" s="45" t="e">
        <f>VLOOKUP(B36,Data_afgrøder!$A$1:$BP$29,COLUMN(Data_afgrøder!BE40),FALSE)*#REF!/1000*VLOOKUP(B36,Data_afgrøder!$A$1:$BS$29,COLUMN(Data_afgrøder!$AO$2),FALSE)*Forside!$B$7</f>
        <v>#N/A</v>
      </c>
      <c r="AB36" s="12">
        <v>0.2</v>
      </c>
      <c r="AC36" s="12"/>
      <c r="AD36" s="45" t="e">
        <f>IF(AC36&gt;0,AC36,AB36)*1.5*Forside!$B$7*F36</f>
        <v>#N/A</v>
      </c>
      <c r="AE36" s="45" t="e">
        <f t="shared" ref="AE36:AE42" si="2">I36+L36+O36+R36+U36+W36+AD36+X36+Y36+Z36+AA36</f>
        <v>#N/A</v>
      </c>
    </row>
    <row r="37" spans="1:31" ht="11.45" x14ac:dyDescent="0.2">
      <c r="A37" s="12">
        <f>Forside!A49</f>
        <v>0</v>
      </c>
      <c r="B37" s="12">
        <f>Forside!B49</f>
        <v>0</v>
      </c>
      <c r="C37" s="53">
        <f>Forside!D49</f>
        <v>0</v>
      </c>
      <c r="D37" s="89">
        <f>Forside!E49</f>
        <v>0</v>
      </c>
      <c r="E37" s="53">
        <f>Forside!S49</f>
        <v>0</v>
      </c>
      <c r="F37" s="12" t="e">
        <f>VLOOKUP(C37,Data_afgrøder!$A$30:$N$43,COLUMN(Data_afgrøder!B37),FALSE)</f>
        <v>#N/A</v>
      </c>
      <c r="G37" s="12">
        <v>0.9</v>
      </c>
      <c r="H37" s="154">
        <v>1</v>
      </c>
      <c r="I37" s="45" t="e">
        <f>IF(H37&gt;-1,H37,G37)*20.7*Forside!$B$7*F37</f>
        <v>#N/A</v>
      </c>
      <c r="J37" s="54">
        <v>1</v>
      </c>
      <c r="K37" s="12">
        <v>3</v>
      </c>
      <c r="L37" s="45" t="e">
        <f>IF(K37&gt;0,K37,J37)*1.7*Forside!$B$7*F37</f>
        <v>#N/A</v>
      </c>
      <c r="M37" s="12" t="e">
        <f>VLOOKUP(B37,Data_afgrøder!$A$1:$BM$29,COLUMN(Data_afgrøder!$AX$2),FALSE)</f>
        <v>#N/A</v>
      </c>
      <c r="N37" s="110"/>
      <c r="O37" s="45" t="e">
        <f>IF(N37&gt;0,N37,M37)*6.4*Forside!$B$7*F37</f>
        <v>#N/A</v>
      </c>
      <c r="P37" s="12" t="e">
        <f>VLOOKUP(B37,Data_afgrøder!$A$2:$BS$25,COLUMN(Data_afgrøder!AZ37),FALSE)</f>
        <v>#N/A</v>
      </c>
      <c r="Q37" s="12"/>
      <c r="R37" s="45" t="e">
        <f>IF(Q37&gt;0,Q37,P37)*1.8*Forside!$B$7*F37</f>
        <v>#N/A</v>
      </c>
      <c r="S37" s="12" t="e">
        <f>VLOOKUP(B37,Data_afgrøder!$A$1:$BG$28,COLUMN(Data_afgrøder!AY:AY),FALSE)</f>
        <v>#N/A</v>
      </c>
      <c r="T37" s="12"/>
      <c r="U37" s="45" t="e">
        <f>IF(T37&gt;0,T37,S37)*6*Forside!$B$7*F37</f>
        <v>#N/A</v>
      </c>
      <c r="V37" s="12" t="e">
        <f>VLOOKUP(B37,Data_afgrøder!$A$1:$BG$28,COLUMN(Data_afgrøder!BA:BA),FALSE)</f>
        <v>#N/A</v>
      </c>
      <c r="W37" s="45" t="e">
        <f>V37*14*Forside!$B$7*F37</f>
        <v>#N/A</v>
      </c>
      <c r="X37" s="45" t="e">
        <f>VLOOKUP(B37,Data_afgrøder!$A$1:$BP$29,COLUMN(Data_afgrøder!BB41),FALSE)*#REF!/1000*VLOOKUP(B37,Data_afgrøder!$A$1:$BS$29,COLUMN(Data_afgrøder!$AO$2),FALSE)*Forside!$B$7</f>
        <v>#N/A</v>
      </c>
      <c r="Y37" s="45" t="e">
        <f>VLOOKUP(B37,Data_afgrøder!$A$1:$BP$29,COLUMN(Data_afgrøder!BC41),FALSE)*#REF!/1000*VLOOKUP(B37,Data_afgrøder!$A$1:$BS$29,COLUMN(Data_afgrøder!$AO$2),FALSE)*Forside!$B$7</f>
        <v>#N/A</v>
      </c>
      <c r="Z37" s="45" t="e">
        <f>VLOOKUP(B37,Data_afgrøder!$A$1:$BP$29,COLUMN(Data_afgrøder!BD41),FALSE)*#REF!/1000*VLOOKUP(B37,Data_afgrøder!$A$1:$BS$29,COLUMN(Data_afgrøder!$AO$2),FALSE)*Forside!$B$7</f>
        <v>#N/A</v>
      </c>
      <c r="AA37" s="45" t="e">
        <f>VLOOKUP(B37,Data_afgrøder!$A$1:$BP$29,COLUMN(Data_afgrøder!BE41),FALSE)*#REF!/1000*VLOOKUP(B37,Data_afgrøder!$A$1:$BS$29,COLUMN(Data_afgrøder!$AO$2),FALSE)*Forside!$B$7</f>
        <v>#N/A</v>
      </c>
      <c r="AB37" s="12">
        <v>0.2</v>
      </c>
      <c r="AC37" s="12"/>
      <c r="AD37" s="45" t="e">
        <f>IF(AC37&gt;0,AC37,AB37)*1.5*Forside!$B$7*F37</f>
        <v>#N/A</v>
      </c>
      <c r="AE37" s="45" t="e">
        <f t="shared" si="2"/>
        <v>#N/A</v>
      </c>
    </row>
    <row r="38" spans="1:31" ht="11.45" x14ac:dyDescent="0.2">
      <c r="A38" s="12">
        <f>Forside!A50</f>
        <v>0</v>
      </c>
      <c r="B38" s="12">
        <f>Forside!B50</f>
        <v>0</v>
      </c>
      <c r="C38" s="53">
        <f>Forside!D50</f>
        <v>0</v>
      </c>
      <c r="D38" s="89">
        <f>Forside!E50</f>
        <v>0</v>
      </c>
      <c r="E38" s="53">
        <f>Forside!S50</f>
        <v>0</v>
      </c>
      <c r="F38" s="12" t="e">
        <f>VLOOKUP(C38,Data_afgrøder!$A$30:$N$43,COLUMN(Data_afgrøder!B38),FALSE)</f>
        <v>#N/A</v>
      </c>
      <c r="G38" s="12">
        <v>0.9</v>
      </c>
      <c r="H38" s="154">
        <v>0</v>
      </c>
      <c r="I38" s="45" t="e">
        <f>IF(H38&gt;-1,H38,G38)*20.7*Forside!$B$7*F38</f>
        <v>#N/A</v>
      </c>
      <c r="J38" s="54">
        <v>1</v>
      </c>
      <c r="K38" s="12">
        <v>3</v>
      </c>
      <c r="L38" s="45" t="e">
        <f>IF(K38&gt;0,K38,J38)*1.7*Forside!$B$7*F38</f>
        <v>#N/A</v>
      </c>
      <c r="M38" s="12" t="e">
        <f>VLOOKUP(B38,Data_afgrøder!$A$1:$BM$29,COLUMN(Data_afgrøder!$AX$2),FALSE)</f>
        <v>#N/A</v>
      </c>
      <c r="N38" s="110"/>
      <c r="O38" s="45" t="e">
        <f>IF(N38&gt;0,N38,M38)*6.4*Forside!$B$7*F38</f>
        <v>#N/A</v>
      </c>
      <c r="P38" s="12" t="e">
        <f>VLOOKUP(B38,Data_afgrøder!$A$2:$BS$25,COLUMN(Data_afgrøder!AZ38),FALSE)</f>
        <v>#N/A</v>
      </c>
      <c r="Q38" s="12"/>
      <c r="R38" s="45" t="e">
        <f>IF(Q38&gt;0,Q38,P38)*1.8*Forside!$B$7*F38</f>
        <v>#N/A</v>
      </c>
      <c r="S38" s="12" t="e">
        <f>VLOOKUP(B38,Data_afgrøder!$A$1:$BG$28,COLUMN(Data_afgrøder!AY:AY),FALSE)</f>
        <v>#N/A</v>
      </c>
      <c r="T38" s="12"/>
      <c r="U38" s="45" t="e">
        <f>IF(T38&gt;0,T38,S38)*6*Forside!$B$7*F38</f>
        <v>#N/A</v>
      </c>
      <c r="V38" s="12" t="e">
        <f>VLOOKUP(B38,Data_afgrøder!$A$1:$BG$28,COLUMN(Data_afgrøder!BA:BA),FALSE)</f>
        <v>#N/A</v>
      </c>
      <c r="W38" s="45" t="e">
        <f>V38*14*Forside!$B$7*F38</f>
        <v>#N/A</v>
      </c>
      <c r="X38" s="45" t="e">
        <f>VLOOKUP(B38,Data_afgrøder!$A$1:$BP$29,COLUMN(Data_afgrøder!BB42),FALSE)*#REF!/1000*VLOOKUP(B38,Data_afgrøder!$A$1:$BS$29,COLUMN(Data_afgrøder!$AO$2),FALSE)*Forside!$B$7</f>
        <v>#N/A</v>
      </c>
      <c r="Y38" s="45" t="e">
        <f>VLOOKUP(B38,Data_afgrøder!$A$1:$BP$29,COLUMN(Data_afgrøder!BC42),FALSE)*#REF!/1000*VLOOKUP(B38,Data_afgrøder!$A$1:$BS$29,COLUMN(Data_afgrøder!$AO$2),FALSE)*Forside!$B$7</f>
        <v>#N/A</v>
      </c>
      <c r="Z38" s="45" t="e">
        <f>VLOOKUP(B38,Data_afgrøder!$A$1:$BP$29,COLUMN(Data_afgrøder!BD42),FALSE)*#REF!/1000*VLOOKUP(B38,Data_afgrøder!$A$1:$BS$29,COLUMN(Data_afgrøder!$AO$2),FALSE)*Forside!$B$7</f>
        <v>#N/A</v>
      </c>
      <c r="AA38" s="45" t="e">
        <f>VLOOKUP(B38,Data_afgrøder!$A$1:$BP$29,COLUMN(Data_afgrøder!BE42),FALSE)*#REF!/1000*VLOOKUP(B38,Data_afgrøder!$A$1:$BS$29,COLUMN(Data_afgrøder!$AO$2),FALSE)*Forside!$B$7</f>
        <v>#N/A</v>
      </c>
      <c r="AB38" s="12">
        <v>0.2</v>
      </c>
      <c r="AC38" s="12"/>
      <c r="AD38" s="45" t="e">
        <f>IF(AC38&gt;0,AC38,AB38)*1.5*Forside!$B$7*F38</f>
        <v>#N/A</v>
      </c>
      <c r="AE38" s="45" t="e">
        <f t="shared" si="2"/>
        <v>#N/A</v>
      </c>
    </row>
    <row r="39" spans="1:31" ht="11.45" x14ac:dyDescent="0.2">
      <c r="A39" s="12">
        <f>Forside!A51</f>
        <v>0</v>
      </c>
      <c r="B39" s="12">
        <f>Forside!B51</f>
        <v>0</v>
      </c>
      <c r="C39" s="53">
        <f>Forside!D51</f>
        <v>0</v>
      </c>
      <c r="D39" s="89">
        <f>Forside!E51</f>
        <v>0</v>
      </c>
      <c r="E39" s="53">
        <f>Forside!S51</f>
        <v>0</v>
      </c>
      <c r="F39" s="12" t="e">
        <f>VLOOKUP(C39,Data_afgrøder!$A$30:$N$43,COLUMN(Data_afgrøder!B39),FALSE)</f>
        <v>#N/A</v>
      </c>
      <c r="G39" s="12">
        <v>0.9</v>
      </c>
      <c r="H39" s="154">
        <v>1</v>
      </c>
      <c r="I39" s="45" t="e">
        <f>IF(H39&gt;-1,H39,G39)*20.7*Forside!$B$7*F39</f>
        <v>#N/A</v>
      </c>
      <c r="J39" s="54">
        <v>1</v>
      </c>
      <c r="K39" s="12">
        <v>3</v>
      </c>
      <c r="L39" s="45" t="e">
        <f>IF(K39&gt;0,K39,J39)*1.7*Forside!$B$7*F39</f>
        <v>#N/A</v>
      </c>
      <c r="M39" s="12" t="e">
        <f>VLOOKUP(B39,Data_afgrøder!$A$1:$BM$29,COLUMN(Data_afgrøder!$AX$2),FALSE)</f>
        <v>#N/A</v>
      </c>
      <c r="N39" s="110"/>
      <c r="O39" s="45" t="e">
        <f>IF(N39&gt;0,N39,M39)*6.4*Forside!$B$7*F39</f>
        <v>#N/A</v>
      </c>
      <c r="P39" s="12" t="e">
        <f>VLOOKUP(B39,Data_afgrøder!$A$2:$BS$25,COLUMN(Data_afgrøder!AZ39),FALSE)</f>
        <v>#N/A</v>
      </c>
      <c r="Q39" s="12"/>
      <c r="R39" s="45" t="e">
        <f>IF(Q39&gt;0,Q39,P39)*1.8*Forside!$B$7*F39</f>
        <v>#N/A</v>
      </c>
      <c r="S39" s="12" t="e">
        <f>VLOOKUP(B39,Data_afgrøder!$A$1:$BG$28,COLUMN(Data_afgrøder!AY:AY),FALSE)</f>
        <v>#N/A</v>
      </c>
      <c r="T39" s="12"/>
      <c r="U39" s="45" t="e">
        <f>IF(T39&gt;0,T39,S39)*6*Forside!$B$7*F39</f>
        <v>#N/A</v>
      </c>
      <c r="V39" s="12" t="e">
        <f>VLOOKUP(B39,Data_afgrøder!$A$1:$BG$28,COLUMN(Data_afgrøder!BA:BA),FALSE)</f>
        <v>#N/A</v>
      </c>
      <c r="W39" s="45" t="e">
        <f>V39*14*Forside!$B$7*F39</f>
        <v>#N/A</v>
      </c>
      <c r="X39" s="45" t="e">
        <f>VLOOKUP(B39,Data_afgrøder!$A$1:$BP$29,COLUMN(Data_afgrøder!BB43),FALSE)*#REF!/1000*VLOOKUP(B39,Data_afgrøder!$A$1:$BS$29,COLUMN(Data_afgrøder!$AO$2),FALSE)*Forside!$B$7</f>
        <v>#N/A</v>
      </c>
      <c r="Y39" s="45" t="e">
        <f>VLOOKUP(B39,Data_afgrøder!$A$1:$BP$29,COLUMN(Data_afgrøder!BC43),FALSE)*#REF!/1000*VLOOKUP(B39,Data_afgrøder!$A$1:$BS$29,COLUMN(Data_afgrøder!$AO$2),FALSE)*Forside!$B$7</f>
        <v>#N/A</v>
      </c>
      <c r="Z39" s="45" t="e">
        <f>VLOOKUP(B39,Data_afgrøder!$A$1:$BP$29,COLUMN(Data_afgrøder!BD43),FALSE)*#REF!/1000*VLOOKUP(B39,Data_afgrøder!$A$1:$BS$29,COLUMN(Data_afgrøder!$AO$2),FALSE)*Forside!$B$7</f>
        <v>#N/A</v>
      </c>
      <c r="AA39" s="45" t="e">
        <f>VLOOKUP(B39,Data_afgrøder!$A$1:$BP$29,COLUMN(Data_afgrøder!BE43),FALSE)*#REF!/1000*VLOOKUP(B39,Data_afgrøder!$A$1:$BS$29,COLUMN(Data_afgrøder!$AO$2),FALSE)*Forside!$B$7</f>
        <v>#N/A</v>
      </c>
      <c r="AB39" s="12">
        <v>0.2</v>
      </c>
      <c r="AC39" s="12"/>
      <c r="AD39" s="45" t="e">
        <f>IF(AC39&gt;0,AC39,AB39)*1.5*Forside!$B$7*F39</f>
        <v>#N/A</v>
      </c>
      <c r="AE39" s="45" t="e">
        <f t="shared" si="2"/>
        <v>#N/A</v>
      </c>
    </row>
    <row r="40" spans="1:31" ht="11.45" x14ac:dyDescent="0.2">
      <c r="A40" s="12">
        <f>Forside!A52</f>
        <v>0</v>
      </c>
      <c r="B40" s="12">
        <f>Forside!B52</f>
        <v>0</v>
      </c>
      <c r="C40" s="53">
        <f>Forside!D52</f>
        <v>0</v>
      </c>
      <c r="D40" s="89">
        <f>Forside!E52</f>
        <v>0</v>
      </c>
      <c r="E40" s="53">
        <f>Forside!S52</f>
        <v>0</v>
      </c>
      <c r="F40" s="12" t="e">
        <f>VLOOKUP(C40,Data_afgrøder!$A$30:$N$43,COLUMN(Data_afgrøder!B40),FALSE)</f>
        <v>#N/A</v>
      </c>
      <c r="G40" s="12">
        <v>0.9</v>
      </c>
      <c r="H40" s="154">
        <v>1</v>
      </c>
      <c r="I40" s="45" t="e">
        <f>IF(H40&gt;-1,H40,G40)*20.7*Forside!$B$7*F40</f>
        <v>#N/A</v>
      </c>
      <c r="J40" s="54">
        <v>1</v>
      </c>
      <c r="K40" s="12">
        <v>3</v>
      </c>
      <c r="L40" s="45" t="e">
        <f>IF(K40&gt;0,K40,J40)*1.7*Forside!$B$7*F40</f>
        <v>#N/A</v>
      </c>
      <c r="M40" s="12" t="e">
        <f>VLOOKUP(B40,Data_afgrøder!$A$1:$BM$29,COLUMN(Data_afgrøder!$AX$2),FALSE)</f>
        <v>#N/A</v>
      </c>
      <c r="N40" s="110"/>
      <c r="O40" s="45" t="e">
        <f>IF(N40&gt;0,N40,M40)*6.4*Forside!$B$7*F40</f>
        <v>#N/A</v>
      </c>
      <c r="P40" s="12" t="e">
        <f>VLOOKUP(B40,Data_afgrøder!$A$2:$BS$25,COLUMN(Data_afgrøder!AZ40),FALSE)</f>
        <v>#N/A</v>
      </c>
      <c r="Q40" s="12"/>
      <c r="R40" s="45" t="e">
        <f>IF(Q40&gt;0,Q40,P40)*1.8*Forside!$B$7*F40</f>
        <v>#N/A</v>
      </c>
      <c r="S40" s="12" t="e">
        <f>VLOOKUP(B40,Data_afgrøder!$A$1:$BG$28,COLUMN(Data_afgrøder!AY:AY),FALSE)</f>
        <v>#N/A</v>
      </c>
      <c r="T40" s="12"/>
      <c r="U40" s="45" t="e">
        <f>IF(T40&gt;0,T40,S40)*6*Forside!$B$7*F40</f>
        <v>#N/A</v>
      </c>
      <c r="V40" s="12" t="e">
        <f>VLOOKUP(B40,Data_afgrøder!$A$1:$BG$28,COLUMN(Data_afgrøder!BA:BA),FALSE)</f>
        <v>#N/A</v>
      </c>
      <c r="W40" s="45" t="e">
        <f>V40*14*Forside!$B$7*F40</f>
        <v>#N/A</v>
      </c>
      <c r="X40" s="45" t="e">
        <f>VLOOKUP(B40,Data_afgrøder!$A$1:$BP$29,COLUMN(Data_afgrøder!BB44),FALSE)*#REF!/1000*VLOOKUP(B40,Data_afgrøder!$A$1:$BS$29,COLUMN(Data_afgrøder!$AO$2),FALSE)*Forside!$B$7</f>
        <v>#N/A</v>
      </c>
      <c r="Y40" s="45" t="e">
        <f>VLOOKUP(B40,Data_afgrøder!$A$1:$BP$29,COLUMN(Data_afgrøder!BC44),FALSE)*#REF!/1000*VLOOKUP(B40,Data_afgrøder!$A$1:$BS$29,COLUMN(Data_afgrøder!$AO$2),FALSE)*Forside!$B$7</f>
        <v>#N/A</v>
      </c>
      <c r="Z40" s="45" t="e">
        <f>VLOOKUP(B40,Data_afgrøder!$A$1:$BP$29,COLUMN(Data_afgrøder!BD44),FALSE)*#REF!/1000*VLOOKUP(B40,Data_afgrøder!$A$1:$BS$29,COLUMN(Data_afgrøder!$AO$2),FALSE)*Forside!$B$7</f>
        <v>#N/A</v>
      </c>
      <c r="AA40" s="45" t="e">
        <f>VLOOKUP(B40,Data_afgrøder!$A$1:$BP$29,COLUMN(Data_afgrøder!BE44),FALSE)*#REF!/1000*VLOOKUP(B40,Data_afgrøder!$A$1:$BS$29,COLUMN(Data_afgrøder!$AO$2),FALSE)*Forside!$B$7</f>
        <v>#N/A</v>
      </c>
      <c r="AB40" s="12">
        <v>0.2</v>
      </c>
      <c r="AC40" s="12"/>
      <c r="AD40" s="45" t="e">
        <f>IF(AC40&gt;0,AC40,AB40)*1.5*Forside!$B$7*F40</f>
        <v>#N/A</v>
      </c>
      <c r="AE40" s="45" t="e">
        <f t="shared" si="2"/>
        <v>#N/A</v>
      </c>
    </row>
    <row r="41" spans="1:31" ht="11.45" x14ac:dyDescent="0.2">
      <c r="A41" s="12">
        <f>Forside!A53</f>
        <v>0</v>
      </c>
      <c r="B41" s="12">
        <f>Forside!B53</f>
        <v>0</v>
      </c>
      <c r="C41" s="53">
        <f>Forside!D53</f>
        <v>0</v>
      </c>
      <c r="D41" s="89">
        <f>Forside!E53</f>
        <v>0</v>
      </c>
      <c r="E41" s="53">
        <f>Forside!S53</f>
        <v>0</v>
      </c>
      <c r="F41" s="12" t="e">
        <f>VLOOKUP(C41,Data_afgrøder!$A$30:$N$43,COLUMN(Data_afgrøder!B41),FALSE)</f>
        <v>#N/A</v>
      </c>
      <c r="G41" s="12">
        <v>0.9</v>
      </c>
      <c r="H41" s="154">
        <v>1</v>
      </c>
      <c r="I41" s="45" t="e">
        <f>IF(H41&gt;-1,H41,G41)*20.7*Forside!$B$7*F41</f>
        <v>#N/A</v>
      </c>
      <c r="J41" s="54">
        <v>1</v>
      </c>
      <c r="K41" s="12">
        <v>3</v>
      </c>
      <c r="L41" s="45" t="e">
        <f>IF(K41&gt;0,K41,J41)*1.7*Forside!$B$7*F41</f>
        <v>#N/A</v>
      </c>
      <c r="M41" s="12" t="e">
        <f>VLOOKUP(B41,Data_afgrøder!$A$1:$BM$29,COLUMN(Data_afgrøder!$AX$2),FALSE)</f>
        <v>#N/A</v>
      </c>
      <c r="N41" s="110"/>
      <c r="O41" s="45" t="e">
        <f>IF(N41&gt;0,N41,M41)*6.4*Forside!$B$7*F41</f>
        <v>#N/A</v>
      </c>
      <c r="P41" s="12" t="e">
        <f>VLOOKUP(B41,Data_afgrøder!$A$2:$BS$25,COLUMN(Data_afgrøder!AZ41),FALSE)</f>
        <v>#N/A</v>
      </c>
      <c r="Q41" s="12"/>
      <c r="R41" s="45" t="e">
        <f>IF(Q41&gt;0,Q41,P41)*1.8*Forside!$B$7*F41</f>
        <v>#N/A</v>
      </c>
      <c r="S41" s="12" t="e">
        <f>VLOOKUP(B41,Data_afgrøder!$A$1:$BG$28,COLUMN(Data_afgrøder!AY:AY),FALSE)</f>
        <v>#N/A</v>
      </c>
      <c r="T41" s="12"/>
      <c r="U41" s="45" t="e">
        <f>IF(T41&gt;0,T41,S41)*6*Forside!$B$7*F41</f>
        <v>#N/A</v>
      </c>
      <c r="V41" s="12" t="e">
        <f>VLOOKUP(B41,Data_afgrøder!$A$1:$BG$28,COLUMN(Data_afgrøder!BA:BA),FALSE)</f>
        <v>#N/A</v>
      </c>
      <c r="W41" s="45" t="e">
        <f>V41*14*Forside!$B$7*F41</f>
        <v>#N/A</v>
      </c>
      <c r="X41" s="45" t="e">
        <f>VLOOKUP(B41,Data_afgrøder!$A$1:$BP$29,COLUMN(Data_afgrøder!BB45),FALSE)*#REF!/1000*VLOOKUP(B41,Data_afgrøder!$A$1:$BS$29,COLUMN(Data_afgrøder!$AO$2),FALSE)*Forside!$B$7</f>
        <v>#N/A</v>
      </c>
      <c r="Y41" s="45" t="e">
        <f>VLOOKUP(B41,Data_afgrøder!$A$1:$BP$29,COLUMN(Data_afgrøder!BC45),FALSE)*#REF!/1000*VLOOKUP(B41,Data_afgrøder!$A$1:$BS$29,COLUMN(Data_afgrøder!$AO$2),FALSE)*Forside!$B$7</f>
        <v>#N/A</v>
      </c>
      <c r="Z41" s="45" t="e">
        <f>VLOOKUP(B41,Data_afgrøder!$A$1:$BP$29,COLUMN(Data_afgrøder!BD45),FALSE)*#REF!/1000*VLOOKUP(B41,Data_afgrøder!$A$1:$BS$29,COLUMN(Data_afgrøder!$AO$2),FALSE)*Forside!$B$7</f>
        <v>#N/A</v>
      </c>
      <c r="AA41" s="45" t="e">
        <f>VLOOKUP(B41,Data_afgrøder!$A$1:$BP$29,COLUMN(Data_afgrøder!BE45),FALSE)*#REF!/1000*VLOOKUP(B41,Data_afgrøder!$A$1:$BS$29,COLUMN(Data_afgrøder!$AO$2),FALSE)*Forside!$B$7</f>
        <v>#N/A</v>
      </c>
      <c r="AB41" s="12">
        <v>0.2</v>
      </c>
      <c r="AC41" s="12"/>
      <c r="AD41" s="45" t="e">
        <f>IF(AC41&gt;0,AC41,AB41)*1.5*Forside!$B$7*F41</f>
        <v>#N/A</v>
      </c>
      <c r="AE41" s="45" t="e">
        <f t="shared" si="2"/>
        <v>#N/A</v>
      </c>
    </row>
    <row r="42" spans="1:31" ht="11.45" x14ac:dyDescent="0.2">
      <c r="A42" s="12">
        <f>Forside!A54</f>
        <v>0</v>
      </c>
      <c r="B42" s="12">
        <f>Forside!B54</f>
        <v>0</v>
      </c>
      <c r="C42" s="53">
        <f>Forside!D54</f>
        <v>0</v>
      </c>
      <c r="D42" s="89">
        <f>Forside!E54</f>
        <v>0</v>
      </c>
      <c r="E42" s="53">
        <f>Forside!S54</f>
        <v>0</v>
      </c>
      <c r="F42" s="12" t="e">
        <f>VLOOKUP(C42,Data_afgrøder!$A$30:$N$43,COLUMN(Data_afgrøder!B42),FALSE)</f>
        <v>#N/A</v>
      </c>
      <c r="G42" s="12">
        <v>0.9</v>
      </c>
      <c r="H42" s="154">
        <v>0</v>
      </c>
      <c r="I42" s="45" t="e">
        <f>IF(H42&gt;-1,H42,G42)*20.7*Forside!$B$7*F42</f>
        <v>#N/A</v>
      </c>
      <c r="J42" s="54">
        <v>1</v>
      </c>
      <c r="K42" s="12">
        <v>3</v>
      </c>
      <c r="L42" s="45" t="e">
        <f>IF(K42&gt;0,K42,J42)*1.7*Forside!$B$7*F42</f>
        <v>#N/A</v>
      </c>
      <c r="M42" s="12" t="e">
        <f>VLOOKUP(B42,Data_afgrøder!$A$1:$BM$29,COLUMN(Data_afgrøder!$AX$2),FALSE)</f>
        <v>#N/A</v>
      </c>
      <c r="N42" s="110"/>
      <c r="O42" s="45" t="e">
        <f>IF(N42&gt;0,N42,M42)*6.4*Forside!$B$7*F42</f>
        <v>#N/A</v>
      </c>
      <c r="P42" s="12" t="e">
        <f>VLOOKUP(B42,Data_afgrøder!$A$2:$BS$25,COLUMN(Data_afgrøder!AZ42),FALSE)</f>
        <v>#N/A</v>
      </c>
      <c r="Q42" s="12"/>
      <c r="R42" s="45" t="e">
        <f>IF(Q42&gt;0,Q42,P42)*1.8*Forside!$B$7*F42</f>
        <v>#N/A</v>
      </c>
      <c r="S42" s="12" t="e">
        <f>VLOOKUP(B42,Data_afgrøder!$A$1:$BG$28,COLUMN(Data_afgrøder!AY:AY),FALSE)</f>
        <v>#N/A</v>
      </c>
      <c r="T42" s="12"/>
      <c r="U42" s="45" t="e">
        <f>IF(T42&gt;0,T42,S42)*6*Forside!$B$7*F42</f>
        <v>#N/A</v>
      </c>
      <c r="V42" s="12" t="e">
        <f>VLOOKUP(B42,Data_afgrøder!$A$1:$BG$28,COLUMN(Data_afgrøder!BA:BA),FALSE)</f>
        <v>#N/A</v>
      </c>
      <c r="W42" s="45" t="e">
        <f>V42*14*Forside!$B$7*F42</f>
        <v>#N/A</v>
      </c>
      <c r="X42" s="45" t="e">
        <f>VLOOKUP(B42,Data_afgrøder!$A$1:$BP$29,COLUMN(Data_afgrøder!BB46),FALSE)*#REF!/1000*VLOOKUP(B42,Data_afgrøder!$A$1:$BS$29,COLUMN(Data_afgrøder!$AO$2),FALSE)*Forside!$B$7</f>
        <v>#N/A</v>
      </c>
      <c r="Y42" s="45" t="e">
        <f>VLOOKUP(B42,Data_afgrøder!$A$1:$BP$29,COLUMN(Data_afgrøder!BC46),FALSE)*#REF!/1000*VLOOKUP(B42,Data_afgrøder!$A$1:$BS$29,COLUMN(Data_afgrøder!$AO$2),FALSE)*Forside!$B$7</f>
        <v>#N/A</v>
      </c>
      <c r="Z42" s="45" t="e">
        <f>VLOOKUP(B42,Data_afgrøder!$A$1:$BP$29,COLUMN(Data_afgrøder!BD46),FALSE)*#REF!/1000*VLOOKUP(B42,Data_afgrøder!$A$1:$BS$29,COLUMN(Data_afgrøder!$AO$2),FALSE)*Forside!$B$7</f>
        <v>#N/A</v>
      </c>
      <c r="AA42" s="45" t="e">
        <f>VLOOKUP(B42,Data_afgrøder!$A$1:$BP$29,COLUMN(Data_afgrøder!BE46),FALSE)*#REF!/1000*VLOOKUP(B42,Data_afgrøder!$A$1:$BS$29,COLUMN(Data_afgrøder!$AO$2),FALSE)*Forside!$B$7</f>
        <v>#N/A</v>
      </c>
      <c r="AB42" s="12">
        <v>0.2</v>
      </c>
      <c r="AC42" s="12"/>
      <c r="AD42" s="45" t="e">
        <f>IF(AC42&gt;0,AC42,AB42)*1.5*Forside!$B$7*F42</f>
        <v>#N/A</v>
      </c>
      <c r="AE42" s="45" t="e">
        <f t="shared" si="2"/>
        <v>#N/A</v>
      </c>
    </row>
    <row r="43" spans="1:31" ht="11.45" x14ac:dyDescent="0.2">
      <c r="A43" s="12">
        <f>Forside!A55</f>
        <v>0</v>
      </c>
      <c r="B43" s="12">
        <f>Forside!B55</f>
        <v>0</v>
      </c>
      <c r="C43" s="53">
        <f>Forside!D55</f>
        <v>0</v>
      </c>
      <c r="D43" s="89">
        <f>Forside!E55</f>
        <v>0</v>
      </c>
      <c r="E43" s="53">
        <f>Forside!S55</f>
        <v>0</v>
      </c>
      <c r="F43" s="12" t="e">
        <f>VLOOKUP(C43,Data_afgrøder!$A$30:$N$43,COLUMN(Data_afgrøder!B43),FALSE)</f>
        <v>#N/A</v>
      </c>
      <c r="G43" s="12">
        <v>0.9</v>
      </c>
      <c r="H43" s="154">
        <v>0</v>
      </c>
      <c r="I43" s="45" t="e">
        <f>IF(H43&gt;-1,H43,G43)*20.7*Forside!$B$7*F43</f>
        <v>#N/A</v>
      </c>
      <c r="J43" s="54">
        <v>1</v>
      </c>
      <c r="K43" s="12">
        <v>3</v>
      </c>
      <c r="L43" s="45" t="e">
        <f>IF(K43&gt;0,K43,J43)*1.7*Forside!$B$7*F43</f>
        <v>#N/A</v>
      </c>
      <c r="M43" s="12" t="e">
        <f>VLOOKUP(B43,Data_afgrøder!$A$1:$BM$29,COLUMN(Data_afgrøder!$AX$2),FALSE)</f>
        <v>#N/A</v>
      </c>
      <c r="N43" s="110"/>
      <c r="O43" s="45" t="e">
        <f>IF(N43&gt;0,N43,M43)*6.4*Forside!$B$7*F43</f>
        <v>#N/A</v>
      </c>
      <c r="P43" s="12" t="e">
        <f>VLOOKUP(B43,Data_afgrøder!$A$2:$BS$25,COLUMN(Data_afgrøder!AZ43),FALSE)</f>
        <v>#N/A</v>
      </c>
      <c r="Q43" s="12"/>
      <c r="R43" s="45" t="e">
        <f>IF(Q43&gt;0,Q43,P43)*1.8*Forside!$B$7*F43</f>
        <v>#N/A</v>
      </c>
      <c r="S43" s="12" t="e">
        <f>VLOOKUP(B43,Data_afgrøder!$A$1:$BG$28,COLUMN(Data_afgrøder!AY:AY),FALSE)</f>
        <v>#N/A</v>
      </c>
      <c r="T43" s="12"/>
      <c r="U43" s="45" t="e">
        <f>IF(T43&gt;0,T43,S43)*6*Forside!$B$7*F43</f>
        <v>#N/A</v>
      </c>
      <c r="V43" s="12" t="e">
        <f>VLOOKUP(B43,Data_afgrøder!$A$1:$BG$28,COLUMN(Data_afgrøder!BA:BA),FALSE)</f>
        <v>#N/A</v>
      </c>
      <c r="W43" s="45" t="e">
        <f>V43*14*Forside!$B$7*F43</f>
        <v>#N/A</v>
      </c>
      <c r="X43" s="45" t="e">
        <f>VLOOKUP(B43,Data_afgrøder!$A$1:$BP$29,COLUMN(Data_afgrøder!BB47),FALSE)*#REF!/1000*VLOOKUP(B43,Data_afgrøder!$A$1:$BS$29,COLUMN(Data_afgrøder!$AO$2),FALSE)*Forside!$B$7</f>
        <v>#N/A</v>
      </c>
      <c r="Y43" s="45" t="e">
        <f>VLOOKUP(B43,Data_afgrøder!$A$1:$BP$29,COLUMN(Data_afgrøder!BC47),FALSE)*#REF!/1000*VLOOKUP(B43,Data_afgrøder!$A$1:$BS$29,COLUMN(Data_afgrøder!$AO$2),FALSE)*Forside!$B$7</f>
        <v>#N/A</v>
      </c>
      <c r="Z43" s="45" t="e">
        <f>VLOOKUP(B43,Data_afgrøder!$A$1:$BP$29,COLUMN(Data_afgrøder!BD47),FALSE)*#REF!/1000*VLOOKUP(B43,Data_afgrøder!$A$1:$BS$29,COLUMN(Data_afgrøder!$AO$2),FALSE)*Forside!$B$7</f>
        <v>#N/A</v>
      </c>
      <c r="AA43" s="45" t="e">
        <f>VLOOKUP(B43,Data_afgrøder!$A$1:$BP$29,COLUMN(Data_afgrøder!BE47),FALSE)*#REF!/1000*VLOOKUP(B43,Data_afgrøder!$A$1:$BS$29,COLUMN(Data_afgrøder!$AO$2),FALSE)*Forside!$B$7</f>
        <v>#N/A</v>
      </c>
      <c r="AB43" s="12">
        <v>0.2</v>
      </c>
      <c r="AC43" s="12"/>
      <c r="AD43" s="45" t="e">
        <f>IF(AC43&gt;0,AC43,AB43)*1.5*Forside!$B$7*F43</f>
        <v>#N/A</v>
      </c>
      <c r="AE43" s="45" t="e">
        <f t="shared" ref="AE43:AE100" si="3">I43+L43+O43+R43+U43+W43+AD43+X43+Y43+Z43+AA43</f>
        <v>#N/A</v>
      </c>
    </row>
    <row r="44" spans="1:31" ht="11.45" x14ac:dyDescent="0.2">
      <c r="A44" s="12">
        <f>Forside!A56</f>
        <v>0</v>
      </c>
      <c r="B44" s="12">
        <f>Forside!B56</f>
        <v>0</v>
      </c>
      <c r="C44" s="53">
        <f>Forside!D56</f>
        <v>0</v>
      </c>
      <c r="D44" s="89">
        <f>Forside!E56</f>
        <v>0</v>
      </c>
      <c r="E44" s="53">
        <f>Forside!S56</f>
        <v>0</v>
      </c>
      <c r="F44" s="12" t="e">
        <f>VLOOKUP(C44,Data_afgrøder!$A$30:$N$43,COLUMN(Data_afgrøder!B44),FALSE)</f>
        <v>#N/A</v>
      </c>
      <c r="G44" s="12">
        <v>0.9</v>
      </c>
      <c r="H44" s="154">
        <v>1</v>
      </c>
      <c r="I44" s="45" t="e">
        <f>IF(H44&gt;-1,H44,G44)*20.7*Forside!$B$7*F44</f>
        <v>#N/A</v>
      </c>
      <c r="J44" s="54">
        <v>1</v>
      </c>
      <c r="K44" s="12">
        <v>3</v>
      </c>
      <c r="L44" s="45" t="e">
        <f>IF(K44&gt;0,K44,J44)*1.7*Forside!$B$7*F44</f>
        <v>#N/A</v>
      </c>
      <c r="M44" s="12" t="e">
        <f>VLOOKUP(B44,Data_afgrøder!$A$1:$BM$29,COLUMN(Data_afgrøder!$AX$2),FALSE)</f>
        <v>#N/A</v>
      </c>
      <c r="N44" s="110"/>
      <c r="O44" s="45" t="e">
        <f>IF(N44&gt;0,N44,M44)*6.4*Forside!$B$7*F44</f>
        <v>#N/A</v>
      </c>
      <c r="P44" s="12" t="e">
        <f>VLOOKUP(B44,Data_afgrøder!$A$2:$BS$25,COLUMN(Data_afgrøder!AZ44),FALSE)</f>
        <v>#N/A</v>
      </c>
      <c r="Q44" s="12"/>
      <c r="R44" s="45" t="e">
        <f>IF(Q44&gt;0,Q44,P44)*1.8*Forside!$B$7*F44</f>
        <v>#N/A</v>
      </c>
      <c r="S44" s="12" t="e">
        <f>VLOOKUP(B44,Data_afgrøder!$A$1:$BG$28,COLUMN(Data_afgrøder!AY:AY),FALSE)</f>
        <v>#N/A</v>
      </c>
      <c r="T44" s="12"/>
      <c r="U44" s="45" t="e">
        <f>IF(T44&gt;0,T44,S44)*6*Forside!$B$7*F44</f>
        <v>#N/A</v>
      </c>
      <c r="V44" s="12" t="e">
        <f>VLOOKUP(B44,Data_afgrøder!$A$1:$BG$28,COLUMN(Data_afgrøder!BA:BA),FALSE)</f>
        <v>#N/A</v>
      </c>
      <c r="W44" s="45" t="e">
        <f>V44*14*Forside!$B$7*F44</f>
        <v>#N/A</v>
      </c>
      <c r="X44" s="45" t="e">
        <f>VLOOKUP(B44,Data_afgrøder!$A$1:$BP$29,COLUMN(Data_afgrøder!BB48),FALSE)*#REF!/1000*VLOOKUP(B44,Data_afgrøder!$A$1:$BS$29,COLUMN(Data_afgrøder!$AO$2),FALSE)*Forside!$B$7</f>
        <v>#N/A</v>
      </c>
      <c r="Y44" s="45" t="e">
        <f>VLOOKUP(B44,Data_afgrøder!$A$1:$BP$29,COLUMN(Data_afgrøder!BC48),FALSE)*#REF!/1000*VLOOKUP(B44,Data_afgrøder!$A$1:$BS$29,COLUMN(Data_afgrøder!$AO$2),FALSE)*Forside!$B$7</f>
        <v>#N/A</v>
      </c>
      <c r="Z44" s="45" t="e">
        <f>VLOOKUP(B44,Data_afgrøder!$A$1:$BP$29,COLUMN(Data_afgrøder!BD48),FALSE)*#REF!/1000*VLOOKUP(B44,Data_afgrøder!$A$1:$BS$29,COLUMN(Data_afgrøder!$AO$2),FALSE)*Forside!$B$7</f>
        <v>#N/A</v>
      </c>
      <c r="AA44" s="45" t="e">
        <f>VLOOKUP(B44,Data_afgrøder!$A$1:$BP$29,COLUMN(Data_afgrøder!BE48),FALSE)*#REF!/1000*VLOOKUP(B44,Data_afgrøder!$A$1:$BS$29,COLUMN(Data_afgrøder!$AO$2),FALSE)*Forside!$B$7</f>
        <v>#N/A</v>
      </c>
      <c r="AB44" s="12">
        <v>0.2</v>
      </c>
      <c r="AC44" s="12"/>
      <c r="AD44" s="45" t="e">
        <f>IF(AC44&gt;0,AC44,AB44)*1.5*Forside!$B$7*F44</f>
        <v>#N/A</v>
      </c>
      <c r="AE44" s="45" t="e">
        <f t="shared" si="3"/>
        <v>#N/A</v>
      </c>
    </row>
    <row r="45" spans="1:31" ht="11.45" x14ac:dyDescent="0.2">
      <c r="A45" s="12">
        <f>Forside!A57</f>
        <v>0</v>
      </c>
      <c r="B45" s="12">
        <f>Forside!B57</f>
        <v>0</v>
      </c>
      <c r="C45" s="53">
        <f>Forside!D57</f>
        <v>0</v>
      </c>
      <c r="D45" s="89">
        <f>Forside!E57</f>
        <v>0</v>
      </c>
      <c r="E45" s="53">
        <f>Forside!S57</f>
        <v>0</v>
      </c>
      <c r="F45" s="12" t="e">
        <f>VLOOKUP(C45,Data_afgrøder!$A$30:$N$43,COLUMN(Data_afgrøder!B45),FALSE)</f>
        <v>#N/A</v>
      </c>
      <c r="G45" s="12">
        <v>0.9</v>
      </c>
      <c r="H45" s="154">
        <v>1</v>
      </c>
      <c r="I45" s="45" t="e">
        <f>IF(H45&gt;-1,H45,G45)*20.7*Forside!$B$7*F45</f>
        <v>#N/A</v>
      </c>
      <c r="J45" s="54">
        <v>1</v>
      </c>
      <c r="K45" s="12">
        <v>3</v>
      </c>
      <c r="L45" s="45" t="e">
        <f>IF(K45&gt;0,K45,J45)*1.7*Forside!$B$7*F45</f>
        <v>#N/A</v>
      </c>
      <c r="M45" s="12" t="e">
        <f>VLOOKUP(B45,Data_afgrøder!$A$1:$BM$29,COLUMN(Data_afgrøder!$AX$2),FALSE)</f>
        <v>#N/A</v>
      </c>
      <c r="N45" s="110"/>
      <c r="O45" s="45" t="e">
        <f>IF(N45&gt;0,N45,M45)*6.4*Forside!$B$7*F45</f>
        <v>#N/A</v>
      </c>
      <c r="P45" s="12" t="e">
        <f>VLOOKUP(B45,Data_afgrøder!$A$2:$BS$25,COLUMN(Data_afgrøder!AZ45),FALSE)</f>
        <v>#N/A</v>
      </c>
      <c r="Q45" s="12"/>
      <c r="R45" s="45" t="e">
        <f>IF(Q45&gt;0,Q45,P45)*1.8*Forside!$B$7*F45</f>
        <v>#N/A</v>
      </c>
      <c r="S45" s="12" t="e">
        <f>VLOOKUP(B45,Data_afgrøder!$A$1:$BG$28,COLUMN(Data_afgrøder!AY:AY),FALSE)</f>
        <v>#N/A</v>
      </c>
      <c r="T45" s="12"/>
      <c r="U45" s="45" t="e">
        <f>IF(T45&gt;0,T45,S45)*6*Forside!$B$7*F45</f>
        <v>#N/A</v>
      </c>
      <c r="V45" s="12" t="e">
        <f>VLOOKUP(B45,Data_afgrøder!$A$1:$BG$28,COLUMN(Data_afgrøder!BA:BA),FALSE)</f>
        <v>#N/A</v>
      </c>
      <c r="W45" s="45" t="e">
        <f>V45*14*Forside!$B$7*F45</f>
        <v>#N/A</v>
      </c>
      <c r="X45" s="45" t="e">
        <f>VLOOKUP(B45,Data_afgrøder!$A$1:$BP$29,COLUMN(Data_afgrøder!BB49),FALSE)*#REF!/1000*VLOOKUP(B45,Data_afgrøder!$A$1:$BS$29,COLUMN(Data_afgrøder!$AO$2),FALSE)*Forside!$B$7</f>
        <v>#N/A</v>
      </c>
      <c r="Y45" s="45" t="e">
        <f>VLOOKUP(B45,Data_afgrøder!$A$1:$BP$29,COLUMN(Data_afgrøder!BC49),FALSE)*#REF!/1000*VLOOKUP(B45,Data_afgrøder!$A$1:$BS$29,COLUMN(Data_afgrøder!$AO$2),FALSE)*Forside!$B$7</f>
        <v>#N/A</v>
      </c>
      <c r="Z45" s="45" t="e">
        <f>VLOOKUP(B45,Data_afgrøder!$A$1:$BP$29,COLUMN(Data_afgrøder!BD49),FALSE)*#REF!/1000*VLOOKUP(B45,Data_afgrøder!$A$1:$BS$29,COLUMN(Data_afgrøder!$AO$2),FALSE)*Forside!$B$7</f>
        <v>#N/A</v>
      </c>
      <c r="AA45" s="45" t="e">
        <f>VLOOKUP(B45,Data_afgrøder!$A$1:$BP$29,COLUMN(Data_afgrøder!BE49),FALSE)*#REF!/1000*VLOOKUP(B45,Data_afgrøder!$A$1:$BS$29,COLUMN(Data_afgrøder!$AO$2),FALSE)*Forside!$B$7</f>
        <v>#N/A</v>
      </c>
      <c r="AB45" s="12">
        <v>0.2</v>
      </c>
      <c r="AC45" s="12"/>
      <c r="AD45" s="45" t="e">
        <f>IF(AC45&gt;0,AC45,AB45)*1.5*Forside!$B$7*F45</f>
        <v>#N/A</v>
      </c>
      <c r="AE45" s="45" t="e">
        <f t="shared" si="3"/>
        <v>#N/A</v>
      </c>
    </row>
    <row r="46" spans="1:31" ht="11.45" x14ac:dyDescent="0.2">
      <c r="A46" s="12">
        <f>Forside!A58</f>
        <v>0</v>
      </c>
      <c r="B46" s="12">
        <f>Forside!B58</f>
        <v>0</v>
      </c>
      <c r="C46" s="53">
        <f>Forside!D58</f>
        <v>0</v>
      </c>
      <c r="D46" s="89">
        <f>Forside!E58</f>
        <v>0</v>
      </c>
      <c r="E46" s="53">
        <f>Forside!S58</f>
        <v>0</v>
      </c>
      <c r="F46" s="12" t="e">
        <f>VLOOKUP(C46,Data_afgrøder!$A$30:$N$43,COLUMN(Data_afgrøder!B46),FALSE)</f>
        <v>#N/A</v>
      </c>
      <c r="G46" s="12">
        <v>0.9</v>
      </c>
      <c r="H46" s="154">
        <v>0</v>
      </c>
      <c r="I46" s="45" t="e">
        <f>IF(H46&gt;-1,H46,G46)*20.7*Forside!$B$7*F46</f>
        <v>#N/A</v>
      </c>
      <c r="J46" s="54">
        <v>1</v>
      </c>
      <c r="K46" s="12">
        <v>3</v>
      </c>
      <c r="L46" s="45" t="e">
        <f>IF(K46&gt;0,K46,J46)*1.7*Forside!$B$7*F46</f>
        <v>#N/A</v>
      </c>
      <c r="M46" s="12" t="e">
        <f>VLOOKUP(B46,Data_afgrøder!$A$1:$BM$29,COLUMN(Data_afgrøder!$AX$2),FALSE)</f>
        <v>#N/A</v>
      </c>
      <c r="N46" s="110"/>
      <c r="O46" s="45" t="e">
        <f>IF(N46&gt;0,N46,M46)*6.4*Forside!$B$7*F46</f>
        <v>#N/A</v>
      </c>
      <c r="P46" s="12" t="e">
        <f>VLOOKUP(B46,Data_afgrøder!$A$2:$BS$25,COLUMN(Data_afgrøder!AZ46),FALSE)</f>
        <v>#N/A</v>
      </c>
      <c r="Q46" s="12"/>
      <c r="R46" s="45" t="e">
        <f>IF(Q46&gt;0,Q46,P46)*1.8*Forside!$B$7*F46</f>
        <v>#N/A</v>
      </c>
      <c r="S46" s="12" t="e">
        <f>VLOOKUP(B46,Data_afgrøder!$A$1:$BG$28,COLUMN(Data_afgrøder!AY:AY),FALSE)</f>
        <v>#N/A</v>
      </c>
      <c r="T46" s="12"/>
      <c r="U46" s="45" t="e">
        <f>IF(T46&gt;0,T46,S46)*6*Forside!$B$7*F46</f>
        <v>#N/A</v>
      </c>
      <c r="V46" s="12" t="e">
        <f>VLOOKUP(B46,Data_afgrøder!$A$1:$BG$28,COLUMN(Data_afgrøder!BA:BA),FALSE)</f>
        <v>#N/A</v>
      </c>
      <c r="W46" s="45" t="e">
        <f>V46*14*Forside!$B$7*F46</f>
        <v>#N/A</v>
      </c>
      <c r="X46" s="45" t="e">
        <f>VLOOKUP(B46,Data_afgrøder!$A$1:$BP$29,COLUMN(Data_afgrøder!BB50),FALSE)*#REF!/1000*VLOOKUP(B46,Data_afgrøder!$A$1:$BS$29,COLUMN(Data_afgrøder!$AO$2),FALSE)*Forside!$B$7</f>
        <v>#N/A</v>
      </c>
      <c r="Y46" s="45" t="e">
        <f>VLOOKUP(B46,Data_afgrøder!$A$1:$BP$29,COLUMN(Data_afgrøder!BC50),FALSE)*#REF!/1000*VLOOKUP(B46,Data_afgrøder!$A$1:$BS$29,COLUMN(Data_afgrøder!$AO$2),FALSE)*Forside!$B$7</f>
        <v>#N/A</v>
      </c>
      <c r="Z46" s="45" t="e">
        <f>VLOOKUP(B46,Data_afgrøder!$A$1:$BP$29,COLUMN(Data_afgrøder!BD50),FALSE)*#REF!/1000*VLOOKUP(B46,Data_afgrøder!$A$1:$BS$29,COLUMN(Data_afgrøder!$AO$2),FALSE)*Forside!$B$7</f>
        <v>#N/A</v>
      </c>
      <c r="AA46" s="45" t="e">
        <f>VLOOKUP(B46,Data_afgrøder!$A$1:$BP$29,COLUMN(Data_afgrøder!BE50),FALSE)*#REF!/1000*VLOOKUP(B46,Data_afgrøder!$A$1:$BS$29,COLUMN(Data_afgrøder!$AO$2),FALSE)*Forside!$B$7</f>
        <v>#N/A</v>
      </c>
      <c r="AB46" s="12">
        <v>0.2</v>
      </c>
      <c r="AC46" s="12"/>
      <c r="AD46" s="45" t="e">
        <f>IF(AC46&gt;0,AC46,AB46)*1.5*Forside!$B$7*F46</f>
        <v>#N/A</v>
      </c>
      <c r="AE46" s="45" t="e">
        <f t="shared" si="3"/>
        <v>#N/A</v>
      </c>
    </row>
    <row r="47" spans="1:31" ht="11.45" x14ac:dyDescent="0.2">
      <c r="A47" s="12">
        <f>Forside!A59</f>
        <v>0</v>
      </c>
      <c r="B47" s="12">
        <f>Forside!B59</f>
        <v>0</v>
      </c>
      <c r="C47" s="53">
        <f>Forside!D59</f>
        <v>0</v>
      </c>
      <c r="D47" s="89">
        <f>Forside!E59</f>
        <v>0</v>
      </c>
      <c r="E47" s="53">
        <f>Forside!S59</f>
        <v>0</v>
      </c>
      <c r="F47" s="12" t="e">
        <f>VLOOKUP(C47,Data_afgrøder!$A$30:$N$43,COLUMN(Data_afgrøder!B47),FALSE)</f>
        <v>#N/A</v>
      </c>
      <c r="G47" s="12">
        <v>0.9</v>
      </c>
      <c r="H47" s="154">
        <v>1</v>
      </c>
      <c r="I47" s="45" t="e">
        <f>IF(H47&gt;-1,H47,G47)*20.7*Forside!$B$7*F47</f>
        <v>#N/A</v>
      </c>
      <c r="J47" s="54">
        <v>1</v>
      </c>
      <c r="K47" s="12">
        <v>3</v>
      </c>
      <c r="L47" s="45" t="e">
        <f>IF(K47&gt;0,K47,J47)*1.7*Forside!$B$7*F47</f>
        <v>#N/A</v>
      </c>
      <c r="M47" s="12" t="e">
        <f>VLOOKUP(B47,Data_afgrøder!$A$1:$BM$29,COLUMN(Data_afgrøder!$AX$2),FALSE)</f>
        <v>#N/A</v>
      </c>
      <c r="N47" s="110"/>
      <c r="O47" s="45" t="e">
        <f>IF(N47&gt;0,N47,M47)*6.4*Forside!$B$7*F47</f>
        <v>#N/A</v>
      </c>
      <c r="P47" s="12" t="e">
        <f>VLOOKUP(B47,Data_afgrøder!$A$2:$BS$25,COLUMN(Data_afgrøder!AZ47),FALSE)</f>
        <v>#N/A</v>
      </c>
      <c r="Q47" s="12"/>
      <c r="R47" s="45" t="e">
        <f>IF(Q47&gt;0,Q47,P47)*1.8*Forside!$B$7*F47</f>
        <v>#N/A</v>
      </c>
      <c r="S47" s="12" t="e">
        <f>VLOOKUP(B47,Data_afgrøder!$A$1:$BG$28,COLUMN(Data_afgrøder!AY:AY),FALSE)</f>
        <v>#N/A</v>
      </c>
      <c r="T47" s="12"/>
      <c r="U47" s="45" t="e">
        <f>IF(T47&gt;0,T47,S47)*6*Forside!$B$7*F47</f>
        <v>#N/A</v>
      </c>
      <c r="V47" s="12" t="e">
        <f>VLOOKUP(B47,Data_afgrøder!$A$1:$BG$28,COLUMN(Data_afgrøder!BA:BA),FALSE)</f>
        <v>#N/A</v>
      </c>
      <c r="W47" s="45" t="e">
        <f>V47*14*Forside!$B$7*F47</f>
        <v>#N/A</v>
      </c>
      <c r="X47" s="45" t="e">
        <f>VLOOKUP(B47,Data_afgrøder!$A$1:$BP$29,COLUMN(Data_afgrøder!BB51),FALSE)*#REF!/1000*VLOOKUP(B47,Data_afgrøder!$A$1:$BS$29,COLUMN(Data_afgrøder!$AO$2),FALSE)*Forside!$B$7</f>
        <v>#N/A</v>
      </c>
      <c r="Y47" s="45" t="e">
        <f>VLOOKUP(B47,Data_afgrøder!$A$1:$BP$29,COLUMN(Data_afgrøder!BC51),FALSE)*#REF!/1000*VLOOKUP(B47,Data_afgrøder!$A$1:$BS$29,COLUMN(Data_afgrøder!$AO$2),FALSE)*Forside!$B$7</f>
        <v>#N/A</v>
      </c>
      <c r="Z47" s="45" t="e">
        <f>VLOOKUP(B47,Data_afgrøder!$A$1:$BP$29,COLUMN(Data_afgrøder!BD51),FALSE)*#REF!/1000*VLOOKUP(B47,Data_afgrøder!$A$1:$BS$29,COLUMN(Data_afgrøder!$AO$2),FALSE)*Forside!$B$7</f>
        <v>#N/A</v>
      </c>
      <c r="AA47" s="45" t="e">
        <f>VLOOKUP(B47,Data_afgrøder!$A$1:$BP$29,COLUMN(Data_afgrøder!BE51),FALSE)*#REF!/1000*VLOOKUP(B47,Data_afgrøder!$A$1:$BS$29,COLUMN(Data_afgrøder!$AO$2),FALSE)*Forside!$B$7</f>
        <v>#N/A</v>
      </c>
      <c r="AB47" s="12">
        <v>0.2</v>
      </c>
      <c r="AC47" s="12"/>
      <c r="AD47" s="45" t="e">
        <f>IF(AC47&gt;0,AC47,AB47)*1.5*Forside!$B$7*F47</f>
        <v>#N/A</v>
      </c>
      <c r="AE47" s="45" t="e">
        <f t="shared" si="3"/>
        <v>#N/A</v>
      </c>
    </row>
    <row r="48" spans="1:31" ht="11.45" x14ac:dyDescent="0.2">
      <c r="A48" s="12">
        <f>Forside!A60</f>
        <v>0</v>
      </c>
      <c r="B48" s="12">
        <f>Forside!B60</f>
        <v>0</v>
      </c>
      <c r="C48" s="53">
        <f>Forside!D60</f>
        <v>0</v>
      </c>
      <c r="D48" s="89">
        <f>Forside!E60</f>
        <v>0</v>
      </c>
      <c r="E48" s="53">
        <f>Forside!S60</f>
        <v>0</v>
      </c>
      <c r="F48" s="12" t="e">
        <f>VLOOKUP(C48,Data_afgrøder!$A$30:$N$43,COLUMN(Data_afgrøder!B48),FALSE)</f>
        <v>#N/A</v>
      </c>
      <c r="G48" s="12">
        <v>0.9</v>
      </c>
      <c r="H48" s="154">
        <v>1</v>
      </c>
      <c r="I48" s="45" t="e">
        <f>IF(H48&gt;-1,H48,G48)*20.7*Forside!$B$7*F48</f>
        <v>#N/A</v>
      </c>
      <c r="J48" s="54">
        <v>1</v>
      </c>
      <c r="K48" s="12">
        <v>3</v>
      </c>
      <c r="L48" s="45" t="e">
        <f>IF(K48&gt;0,K48,J48)*1.7*Forside!$B$7*F48</f>
        <v>#N/A</v>
      </c>
      <c r="M48" s="12" t="e">
        <f>VLOOKUP(B48,Data_afgrøder!$A$1:$BM$29,COLUMN(Data_afgrøder!$AX$2),FALSE)</f>
        <v>#N/A</v>
      </c>
      <c r="N48" s="110"/>
      <c r="O48" s="45" t="e">
        <f>IF(N48&gt;0,N48,M48)*6.4*Forside!$B$7*F48</f>
        <v>#N/A</v>
      </c>
      <c r="P48" s="12" t="e">
        <f>VLOOKUP(B48,Data_afgrøder!$A$2:$BS$25,COLUMN(Data_afgrøder!AZ48),FALSE)</f>
        <v>#N/A</v>
      </c>
      <c r="Q48" s="12"/>
      <c r="R48" s="45" t="e">
        <f>IF(Q48&gt;0,Q48,P48)*1.8*Forside!$B$7*F48</f>
        <v>#N/A</v>
      </c>
      <c r="S48" s="12" t="e">
        <f>VLOOKUP(B48,Data_afgrøder!$A$1:$BG$28,COLUMN(Data_afgrøder!AY:AY),FALSE)</f>
        <v>#N/A</v>
      </c>
      <c r="T48" s="12"/>
      <c r="U48" s="45" t="e">
        <f>IF(T48&gt;0,T48,S48)*6*Forside!$B$7*F48</f>
        <v>#N/A</v>
      </c>
      <c r="V48" s="12" t="e">
        <f>VLOOKUP(B48,Data_afgrøder!$A$1:$BG$28,COLUMN(Data_afgrøder!BA:BA),FALSE)</f>
        <v>#N/A</v>
      </c>
      <c r="W48" s="45" t="e">
        <f>V48*14*Forside!$B$7*F48</f>
        <v>#N/A</v>
      </c>
      <c r="X48" s="45" t="e">
        <f>VLOOKUP(B48,Data_afgrøder!$A$1:$BP$29,COLUMN(Data_afgrøder!BB52),FALSE)*#REF!/1000*VLOOKUP(B48,Data_afgrøder!$A$1:$BS$29,COLUMN(Data_afgrøder!$AO$2),FALSE)*Forside!$B$7</f>
        <v>#N/A</v>
      </c>
      <c r="Y48" s="45" t="e">
        <f>VLOOKUP(B48,Data_afgrøder!$A$1:$BP$29,COLUMN(Data_afgrøder!BC52),FALSE)*#REF!/1000*VLOOKUP(B48,Data_afgrøder!$A$1:$BS$29,COLUMN(Data_afgrøder!$AO$2),FALSE)*Forside!$B$7</f>
        <v>#N/A</v>
      </c>
      <c r="Z48" s="45" t="e">
        <f>VLOOKUP(B48,Data_afgrøder!$A$1:$BP$29,COLUMN(Data_afgrøder!BD52),FALSE)*#REF!/1000*VLOOKUP(B48,Data_afgrøder!$A$1:$BS$29,COLUMN(Data_afgrøder!$AO$2),FALSE)*Forside!$B$7</f>
        <v>#N/A</v>
      </c>
      <c r="AA48" s="45" t="e">
        <f>VLOOKUP(B48,Data_afgrøder!$A$1:$BP$29,COLUMN(Data_afgrøder!BE52),FALSE)*#REF!/1000*VLOOKUP(B48,Data_afgrøder!$A$1:$BS$29,COLUMN(Data_afgrøder!$AO$2),FALSE)*Forside!$B$7</f>
        <v>#N/A</v>
      </c>
      <c r="AB48" s="12">
        <v>0.2</v>
      </c>
      <c r="AC48" s="12"/>
      <c r="AD48" s="45" t="e">
        <f>IF(AC48&gt;0,AC48,AB48)*1.5*Forside!$B$7*F48</f>
        <v>#N/A</v>
      </c>
      <c r="AE48" s="45" t="e">
        <f t="shared" si="3"/>
        <v>#N/A</v>
      </c>
    </row>
    <row r="49" spans="1:31" ht="11.45" x14ac:dyDescent="0.2">
      <c r="A49" s="12">
        <f>Forside!A61</f>
        <v>0</v>
      </c>
      <c r="B49" s="12">
        <f>Forside!B61</f>
        <v>0</v>
      </c>
      <c r="C49" s="53">
        <f>Forside!D61</f>
        <v>0</v>
      </c>
      <c r="D49" s="89">
        <f>Forside!E61</f>
        <v>0</v>
      </c>
      <c r="E49" s="53">
        <f>Forside!S61</f>
        <v>0</v>
      </c>
      <c r="F49" s="12" t="e">
        <f>VLOOKUP(C49,Data_afgrøder!$A$30:$N$43,COLUMN(Data_afgrøder!B49),FALSE)</f>
        <v>#N/A</v>
      </c>
      <c r="G49" s="12">
        <v>0.9</v>
      </c>
      <c r="H49" s="154">
        <v>1</v>
      </c>
      <c r="I49" s="45" t="e">
        <f>IF(H49&gt;-1,H49,G49)*20.7*Forside!$B$7*F49</f>
        <v>#N/A</v>
      </c>
      <c r="J49" s="54">
        <v>1</v>
      </c>
      <c r="K49" s="12">
        <v>3</v>
      </c>
      <c r="L49" s="45" t="e">
        <f>IF(K49&gt;0,K49,J49)*1.7*Forside!$B$7*F49</f>
        <v>#N/A</v>
      </c>
      <c r="M49" s="12" t="e">
        <f>VLOOKUP(B49,Data_afgrøder!$A$1:$BM$29,COLUMN(Data_afgrøder!$AX$2),FALSE)</f>
        <v>#N/A</v>
      </c>
      <c r="N49" s="110"/>
      <c r="O49" s="45" t="e">
        <f>IF(N49&gt;0,N49,M49)*6.4*Forside!$B$7*F49</f>
        <v>#N/A</v>
      </c>
      <c r="P49" s="12" t="e">
        <f>VLOOKUP(B49,Data_afgrøder!$A$2:$BS$25,COLUMN(Data_afgrøder!AZ49),FALSE)</f>
        <v>#N/A</v>
      </c>
      <c r="Q49" s="12"/>
      <c r="R49" s="45" t="e">
        <f>IF(Q49&gt;0,Q49,P49)*1.8*Forside!$B$7*F49</f>
        <v>#N/A</v>
      </c>
      <c r="S49" s="12" t="e">
        <f>VLOOKUP(B49,Data_afgrøder!$A$1:$BG$28,COLUMN(Data_afgrøder!AY:AY),FALSE)</f>
        <v>#N/A</v>
      </c>
      <c r="T49" s="12"/>
      <c r="U49" s="45" t="e">
        <f>IF(T49&gt;0,T49,S49)*6*Forside!$B$7*F49</f>
        <v>#N/A</v>
      </c>
      <c r="V49" s="12" t="e">
        <f>VLOOKUP(B49,Data_afgrøder!$A$1:$BG$28,COLUMN(Data_afgrøder!BA:BA),FALSE)</f>
        <v>#N/A</v>
      </c>
      <c r="W49" s="45" t="e">
        <f>V49*14*Forside!$B$7*F49</f>
        <v>#N/A</v>
      </c>
      <c r="X49" s="45" t="e">
        <f>VLOOKUP(B49,Data_afgrøder!$A$1:$BP$29,COLUMN(Data_afgrøder!BB53),FALSE)*#REF!/1000*VLOOKUP(B49,Data_afgrøder!$A$1:$BS$29,COLUMN(Data_afgrøder!$AO$2),FALSE)*Forside!$B$7</f>
        <v>#N/A</v>
      </c>
      <c r="Y49" s="45" t="e">
        <f>VLOOKUP(B49,Data_afgrøder!$A$1:$BP$29,COLUMN(Data_afgrøder!BC53),FALSE)*#REF!/1000*VLOOKUP(B49,Data_afgrøder!$A$1:$BS$29,COLUMN(Data_afgrøder!$AO$2),FALSE)*Forside!$B$7</f>
        <v>#N/A</v>
      </c>
      <c r="Z49" s="45" t="e">
        <f>VLOOKUP(B49,Data_afgrøder!$A$1:$BP$29,COLUMN(Data_afgrøder!BD53),FALSE)*#REF!/1000*VLOOKUP(B49,Data_afgrøder!$A$1:$BS$29,COLUMN(Data_afgrøder!$AO$2),FALSE)*Forside!$B$7</f>
        <v>#N/A</v>
      </c>
      <c r="AA49" s="45" t="e">
        <f>VLOOKUP(B49,Data_afgrøder!$A$1:$BP$29,COLUMN(Data_afgrøder!BE53),FALSE)*#REF!/1000*VLOOKUP(B49,Data_afgrøder!$A$1:$BS$29,COLUMN(Data_afgrøder!$AO$2),FALSE)*Forside!$B$7</f>
        <v>#N/A</v>
      </c>
      <c r="AB49" s="12">
        <v>0.2</v>
      </c>
      <c r="AC49" s="12"/>
      <c r="AD49" s="45" t="e">
        <f>IF(AC49&gt;0,AC49,AB49)*1.5*Forside!$B$7*F49</f>
        <v>#N/A</v>
      </c>
      <c r="AE49" s="45" t="e">
        <f t="shared" si="3"/>
        <v>#N/A</v>
      </c>
    </row>
    <row r="50" spans="1:31" ht="11.45" x14ac:dyDescent="0.2">
      <c r="A50" s="12">
        <f>Forside!A62</f>
        <v>0</v>
      </c>
      <c r="B50" s="12">
        <f>Forside!B62</f>
        <v>0</v>
      </c>
      <c r="C50" s="53">
        <f>Forside!D62</f>
        <v>0</v>
      </c>
      <c r="D50" s="89">
        <f>Forside!E62</f>
        <v>0</v>
      </c>
      <c r="E50" s="53">
        <f>Forside!S62</f>
        <v>0</v>
      </c>
      <c r="F50" s="12" t="e">
        <f>VLOOKUP(C50,Data_afgrøder!$A$30:$N$43,COLUMN(Data_afgrøder!B50),FALSE)</f>
        <v>#N/A</v>
      </c>
      <c r="G50" s="12">
        <v>0.9</v>
      </c>
      <c r="H50" s="154">
        <v>0</v>
      </c>
      <c r="I50" s="45" t="e">
        <f>IF(H50&gt;-1,H50,G50)*20.7*Forside!$B$7*F50</f>
        <v>#N/A</v>
      </c>
      <c r="J50" s="54">
        <v>1</v>
      </c>
      <c r="K50" s="12">
        <v>3</v>
      </c>
      <c r="L50" s="45" t="e">
        <f>IF(K50&gt;0,K50,J50)*1.7*Forside!$B$7*F50</f>
        <v>#N/A</v>
      </c>
      <c r="M50" s="12" t="e">
        <f>VLOOKUP(B50,Data_afgrøder!$A$1:$BM$29,COLUMN(Data_afgrøder!$AX$2),FALSE)</f>
        <v>#N/A</v>
      </c>
      <c r="N50" s="110"/>
      <c r="O50" s="45" t="e">
        <f>IF(N50&gt;0,N50,M50)*6.4*Forside!$B$7*F50</f>
        <v>#N/A</v>
      </c>
      <c r="P50" s="12" t="e">
        <f>VLOOKUP(B50,Data_afgrøder!$A$2:$BS$25,COLUMN(Data_afgrøder!AZ50),FALSE)</f>
        <v>#N/A</v>
      </c>
      <c r="Q50" s="12"/>
      <c r="R50" s="45" t="e">
        <f>IF(Q50&gt;0,Q50,P50)*1.8*Forside!$B$7*F50</f>
        <v>#N/A</v>
      </c>
      <c r="S50" s="12" t="e">
        <f>VLOOKUP(B50,Data_afgrøder!$A$1:$BG$28,COLUMN(Data_afgrøder!AY:AY),FALSE)</f>
        <v>#N/A</v>
      </c>
      <c r="T50" s="12"/>
      <c r="U50" s="45" t="e">
        <f>IF(T50&gt;0,T50,S50)*6*Forside!$B$7*F50</f>
        <v>#N/A</v>
      </c>
      <c r="V50" s="12" t="e">
        <f>VLOOKUP(B50,Data_afgrøder!$A$1:$BG$28,COLUMN(Data_afgrøder!BA:BA),FALSE)</f>
        <v>#N/A</v>
      </c>
      <c r="W50" s="45" t="e">
        <f>V50*14*Forside!$B$7*F50</f>
        <v>#N/A</v>
      </c>
      <c r="X50" s="45" t="e">
        <f>VLOOKUP(B50,Data_afgrøder!$A$1:$BP$29,COLUMN(Data_afgrøder!BB54),FALSE)*#REF!/1000*VLOOKUP(B50,Data_afgrøder!$A$1:$BS$29,COLUMN(Data_afgrøder!$AO$2),FALSE)*Forside!$B$7</f>
        <v>#N/A</v>
      </c>
      <c r="Y50" s="45" t="e">
        <f>VLOOKUP(B50,Data_afgrøder!$A$1:$BP$29,COLUMN(Data_afgrøder!BC54),FALSE)*#REF!/1000*VLOOKUP(B50,Data_afgrøder!$A$1:$BS$29,COLUMN(Data_afgrøder!$AO$2),FALSE)*Forside!$B$7</f>
        <v>#N/A</v>
      </c>
      <c r="Z50" s="45" t="e">
        <f>VLOOKUP(B50,Data_afgrøder!$A$1:$BP$29,COLUMN(Data_afgrøder!BD54),FALSE)*#REF!/1000*VLOOKUP(B50,Data_afgrøder!$A$1:$BS$29,COLUMN(Data_afgrøder!$AO$2),FALSE)*Forside!$B$7</f>
        <v>#N/A</v>
      </c>
      <c r="AA50" s="45" t="e">
        <f>VLOOKUP(B50,Data_afgrøder!$A$1:$BP$29,COLUMN(Data_afgrøder!BE54),FALSE)*#REF!/1000*VLOOKUP(B50,Data_afgrøder!$A$1:$BS$29,COLUMN(Data_afgrøder!$AO$2),FALSE)*Forside!$B$7</f>
        <v>#N/A</v>
      </c>
      <c r="AB50" s="12">
        <v>0.2</v>
      </c>
      <c r="AC50" s="12"/>
      <c r="AD50" s="45" t="e">
        <f>IF(AC50&gt;0,AC50,AB50)*1.5*Forside!$B$7*F50</f>
        <v>#N/A</v>
      </c>
      <c r="AE50" s="45" t="e">
        <f t="shared" si="3"/>
        <v>#N/A</v>
      </c>
    </row>
    <row r="51" spans="1:31" ht="11.45" x14ac:dyDescent="0.2">
      <c r="A51" s="12">
        <f>Forside!A63</f>
        <v>0</v>
      </c>
      <c r="B51" s="12">
        <f>Forside!B63</f>
        <v>0</v>
      </c>
      <c r="C51" s="53">
        <f>Forside!D63</f>
        <v>0</v>
      </c>
      <c r="D51" s="89">
        <f>Forside!E63</f>
        <v>0</v>
      </c>
      <c r="E51" s="53">
        <f>Forside!S63</f>
        <v>0</v>
      </c>
      <c r="F51" s="12" t="e">
        <f>VLOOKUP(C51,Data_afgrøder!$A$30:$N$43,COLUMN(Data_afgrøder!B51),FALSE)</f>
        <v>#N/A</v>
      </c>
      <c r="G51" s="12">
        <v>0.9</v>
      </c>
      <c r="H51" s="154">
        <v>0</v>
      </c>
      <c r="I51" s="45" t="e">
        <f>IF(H51&gt;-1,H51,G51)*20.7*Forside!$B$7*F51</f>
        <v>#N/A</v>
      </c>
      <c r="J51" s="54">
        <v>1</v>
      </c>
      <c r="K51" s="12">
        <v>3</v>
      </c>
      <c r="L51" s="45" t="e">
        <f>IF(K51&gt;0,K51,J51)*1.7*Forside!$B$7*F51</f>
        <v>#N/A</v>
      </c>
      <c r="M51" s="12" t="e">
        <f>VLOOKUP(B51,Data_afgrøder!$A$1:$BM$29,COLUMN(Data_afgrøder!$AX$2),FALSE)</f>
        <v>#N/A</v>
      </c>
      <c r="N51" s="110"/>
      <c r="O51" s="45" t="e">
        <f>IF(N51&gt;0,N51,M51)*6.4*Forside!$B$7*F51</f>
        <v>#N/A</v>
      </c>
      <c r="P51" s="12" t="e">
        <f>VLOOKUP(B51,Data_afgrøder!$A$2:$BS$25,COLUMN(Data_afgrøder!AZ51),FALSE)</f>
        <v>#N/A</v>
      </c>
      <c r="Q51" s="12"/>
      <c r="R51" s="45" t="e">
        <f>IF(Q51&gt;0,Q51,P51)*1.8*Forside!$B$7*F51</f>
        <v>#N/A</v>
      </c>
      <c r="S51" s="12" t="e">
        <f>VLOOKUP(B51,Data_afgrøder!$A$1:$BG$28,COLUMN(Data_afgrøder!AY:AY),FALSE)</f>
        <v>#N/A</v>
      </c>
      <c r="T51" s="12"/>
      <c r="U51" s="45" t="e">
        <f>IF(T51&gt;0,T51,S51)*6*Forside!$B$7*F51</f>
        <v>#N/A</v>
      </c>
      <c r="V51" s="12" t="e">
        <f>VLOOKUP(B51,Data_afgrøder!$A$1:$BG$28,COLUMN(Data_afgrøder!BA:BA),FALSE)</f>
        <v>#N/A</v>
      </c>
      <c r="W51" s="45" t="e">
        <f>V51*14*Forside!$B$7*F51</f>
        <v>#N/A</v>
      </c>
      <c r="X51" s="45" t="e">
        <f>VLOOKUP(B51,Data_afgrøder!$A$1:$BP$29,COLUMN(Data_afgrøder!BB55),FALSE)*#REF!/1000*VLOOKUP(B51,Data_afgrøder!$A$1:$BS$29,COLUMN(Data_afgrøder!$AO$2),FALSE)*Forside!$B$7</f>
        <v>#N/A</v>
      </c>
      <c r="Y51" s="45" t="e">
        <f>VLOOKUP(B51,Data_afgrøder!$A$1:$BP$29,COLUMN(Data_afgrøder!BC55),FALSE)*#REF!/1000*VLOOKUP(B51,Data_afgrøder!$A$1:$BS$29,COLUMN(Data_afgrøder!$AO$2),FALSE)*Forside!$B$7</f>
        <v>#N/A</v>
      </c>
      <c r="Z51" s="45" t="e">
        <f>VLOOKUP(B51,Data_afgrøder!$A$1:$BP$29,COLUMN(Data_afgrøder!BD55),FALSE)*#REF!/1000*VLOOKUP(B51,Data_afgrøder!$A$1:$BS$29,COLUMN(Data_afgrøder!$AO$2),FALSE)*Forside!$B$7</f>
        <v>#N/A</v>
      </c>
      <c r="AA51" s="45" t="e">
        <f>VLOOKUP(B51,Data_afgrøder!$A$1:$BP$29,COLUMN(Data_afgrøder!BE55),FALSE)*#REF!/1000*VLOOKUP(B51,Data_afgrøder!$A$1:$BS$29,COLUMN(Data_afgrøder!$AO$2),FALSE)*Forside!$B$7</f>
        <v>#N/A</v>
      </c>
      <c r="AB51" s="12">
        <v>0.2</v>
      </c>
      <c r="AC51" s="12"/>
      <c r="AD51" s="45" t="e">
        <f>IF(AC51&gt;0,AC51,AB51)*1.5*Forside!$B$7*F51</f>
        <v>#N/A</v>
      </c>
      <c r="AE51" s="45" t="e">
        <f t="shared" si="3"/>
        <v>#N/A</v>
      </c>
    </row>
    <row r="52" spans="1:31" ht="11.45" x14ac:dyDescent="0.2">
      <c r="A52" s="12">
        <f>Forside!A64</f>
        <v>0</v>
      </c>
      <c r="B52" s="12">
        <f>Forside!B64</f>
        <v>0</v>
      </c>
      <c r="C52" s="53">
        <f>Forside!D64</f>
        <v>0</v>
      </c>
      <c r="D52" s="89">
        <f>Forside!E64</f>
        <v>0</v>
      </c>
      <c r="E52" s="53">
        <f>Forside!S64</f>
        <v>0</v>
      </c>
      <c r="F52" s="12" t="e">
        <f>VLOOKUP(C52,Data_afgrøder!$A$30:$N$43,COLUMN(Data_afgrøder!B52),FALSE)</f>
        <v>#N/A</v>
      </c>
      <c r="G52" s="12">
        <v>0.9</v>
      </c>
      <c r="H52" s="154">
        <v>1</v>
      </c>
      <c r="I52" s="45" t="e">
        <f>IF(H52&gt;-1,H52,G52)*20.7*Forside!$B$7*F52</f>
        <v>#N/A</v>
      </c>
      <c r="J52" s="54">
        <v>1</v>
      </c>
      <c r="K52" s="12">
        <v>3</v>
      </c>
      <c r="L52" s="45" t="e">
        <f>IF(K52&gt;0,K52,J52)*1.7*Forside!$B$7*F52</f>
        <v>#N/A</v>
      </c>
      <c r="M52" s="12" t="e">
        <f>VLOOKUP(B52,Data_afgrøder!$A$1:$BM$29,COLUMN(Data_afgrøder!$AX$2),FALSE)</f>
        <v>#N/A</v>
      </c>
      <c r="N52" s="110"/>
      <c r="O52" s="45" t="e">
        <f>IF(N52&gt;0,N52,M52)*6.4*Forside!$B$7*F52</f>
        <v>#N/A</v>
      </c>
      <c r="P52" s="12" t="e">
        <f>VLOOKUP(B52,Data_afgrøder!$A$2:$BS$25,COLUMN(Data_afgrøder!AZ52),FALSE)</f>
        <v>#N/A</v>
      </c>
      <c r="Q52" s="12"/>
      <c r="R52" s="45" t="e">
        <f>IF(Q52&gt;0,Q52,P52)*1.8*Forside!$B$7*F52</f>
        <v>#N/A</v>
      </c>
      <c r="S52" s="12" t="e">
        <f>VLOOKUP(B52,Data_afgrøder!$A$1:$BG$28,COLUMN(Data_afgrøder!AY:AY),FALSE)</f>
        <v>#N/A</v>
      </c>
      <c r="T52" s="12"/>
      <c r="U52" s="45" t="e">
        <f>IF(T52&gt;0,T52,S52)*6*Forside!$B$7*F52</f>
        <v>#N/A</v>
      </c>
      <c r="V52" s="12" t="e">
        <f>VLOOKUP(B52,Data_afgrøder!$A$1:$BG$28,COLUMN(Data_afgrøder!BA:BA),FALSE)</f>
        <v>#N/A</v>
      </c>
      <c r="W52" s="45" t="e">
        <f>V52*14*Forside!$B$7*F52</f>
        <v>#N/A</v>
      </c>
      <c r="X52" s="45" t="e">
        <f>VLOOKUP(B52,Data_afgrøder!$A$1:$BP$29,COLUMN(Data_afgrøder!BB56),FALSE)*#REF!/1000*VLOOKUP(B52,Data_afgrøder!$A$1:$BS$29,COLUMN(Data_afgrøder!$AO$2),FALSE)*Forside!$B$7</f>
        <v>#N/A</v>
      </c>
      <c r="Y52" s="45" t="e">
        <f>VLOOKUP(B52,Data_afgrøder!$A$1:$BP$29,COLUMN(Data_afgrøder!BC56),FALSE)*#REF!/1000*VLOOKUP(B52,Data_afgrøder!$A$1:$BS$29,COLUMN(Data_afgrøder!$AO$2),FALSE)*Forside!$B$7</f>
        <v>#N/A</v>
      </c>
      <c r="Z52" s="45" t="e">
        <f>VLOOKUP(B52,Data_afgrøder!$A$1:$BP$29,COLUMN(Data_afgrøder!BD56),FALSE)*#REF!/1000*VLOOKUP(B52,Data_afgrøder!$A$1:$BS$29,COLUMN(Data_afgrøder!$AO$2),FALSE)*Forside!$B$7</f>
        <v>#N/A</v>
      </c>
      <c r="AA52" s="45" t="e">
        <f>VLOOKUP(B52,Data_afgrøder!$A$1:$BP$29,COLUMN(Data_afgrøder!BE56),FALSE)*#REF!/1000*VLOOKUP(B52,Data_afgrøder!$A$1:$BS$29,COLUMN(Data_afgrøder!$AO$2),FALSE)*Forside!$B$7</f>
        <v>#N/A</v>
      </c>
      <c r="AB52" s="12">
        <v>0.2</v>
      </c>
      <c r="AC52" s="12"/>
      <c r="AD52" s="45" t="e">
        <f>IF(AC52&gt;0,AC52,AB52)*1.5*Forside!$B$7*F52</f>
        <v>#N/A</v>
      </c>
      <c r="AE52" s="45" t="e">
        <f t="shared" si="3"/>
        <v>#N/A</v>
      </c>
    </row>
    <row r="53" spans="1:31" ht="11.45" x14ac:dyDescent="0.2">
      <c r="A53" s="12">
        <f>Forside!A65</f>
        <v>0</v>
      </c>
      <c r="B53" s="12">
        <f>Forside!B65</f>
        <v>0</v>
      </c>
      <c r="C53" s="53">
        <f>Forside!D65</f>
        <v>0</v>
      </c>
      <c r="D53" s="89">
        <f>Forside!E65</f>
        <v>0</v>
      </c>
      <c r="E53" s="53">
        <f>Forside!S65</f>
        <v>0</v>
      </c>
      <c r="F53" s="12" t="e">
        <f>VLOOKUP(C53,Data_afgrøder!$A$30:$N$43,COLUMN(Data_afgrøder!B53),FALSE)</f>
        <v>#N/A</v>
      </c>
      <c r="G53" s="12">
        <v>0.9</v>
      </c>
      <c r="H53" s="154">
        <v>1</v>
      </c>
      <c r="I53" s="45" t="e">
        <f>IF(H53&gt;-1,H53,G53)*20.7*Forside!$B$7*F53</f>
        <v>#N/A</v>
      </c>
      <c r="J53" s="54">
        <v>1</v>
      </c>
      <c r="K53" s="12">
        <v>3</v>
      </c>
      <c r="L53" s="45" t="e">
        <f>IF(K53&gt;0,K53,J53)*1.7*Forside!$B$7*F53</f>
        <v>#N/A</v>
      </c>
      <c r="M53" s="12" t="e">
        <f>VLOOKUP(B53,Data_afgrøder!$A$1:$BM$29,COLUMN(Data_afgrøder!$AX$2),FALSE)</f>
        <v>#N/A</v>
      </c>
      <c r="N53" s="110"/>
      <c r="O53" s="45" t="e">
        <f>IF(N53&gt;0,N53,M53)*6.4*Forside!$B$7*F53</f>
        <v>#N/A</v>
      </c>
      <c r="P53" s="12" t="e">
        <f>VLOOKUP(B53,Data_afgrøder!$A$2:$BS$25,COLUMN(Data_afgrøder!AZ53),FALSE)</f>
        <v>#N/A</v>
      </c>
      <c r="Q53" s="12"/>
      <c r="R53" s="45" t="e">
        <f>IF(Q53&gt;0,Q53,P53)*1.8*Forside!$B$7*F53</f>
        <v>#N/A</v>
      </c>
      <c r="S53" s="12" t="e">
        <f>VLOOKUP(B53,Data_afgrøder!$A$1:$BG$28,COLUMN(Data_afgrøder!AY:AY),FALSE)</f>
        <v>#N/A</v>
      </c>
      <c r="T53" s="12"/>
      <c r="U53" s="45" t="e">
        <f>IF(T53&gt;0,T53,S53)*6*Forside!$B$7*F53</f>
        <v>#N/A</v>
      </c>
      <c r="V53" s="12" t="e">
        <f>VLOOKUP(B53,Data_afgrøder!$A$1:$BG$28,COLUMN(Data_afgrøder!BA:BA),FALSE)</f>
        <v>#N/A</v>
      </c>
      <c r="W53" s="45" t="e">
        <f>V53*14*Forside!$B$7*F53</f>
        <v>#N/A</v>
      </c>
      <c r="X53" s="45" t="e">
        <f>VLOOKUP(B53,Data_afgrøder!$A$1:$BP$29,COLUMN(Data_afgrøder!BB57),FALSE)*#REF!/1000*VLOOKUP(B53,Data_afgrøder!$A$1:$BS$29,COLUMN(Data_afgrøder!$AO$2),FALSE)*Forside!$B$7</f>
        <v>#N/A</v>
      </c>
      <c r="Y53" s="45" t="e">
        <f>VLOOKUP(B53,Data_afgrøder!$A$1:$BP$29,COLUMN(Data_afgrøder!BC57),FALSE)*#REF!/1000*VLOOKUP(B53,Data_afgrøder!$A$1:$BS$29,COLUMN(Data_afgrøder!$AO$2),FALSE)*Forside!$B$7</f>
        <v>#N/A</v>
      </c>
      <c r="Z53" s="45" t="e">
        <f>VLOOKUP(B53,Data_afgrøder!$A$1:$BP$29,COLUMN(Data_afgrøder!BD57),FALSE)*#REF!/1000*VLOOKUP(B53,Data_afgrøder!$A$1:$BS$29,COLUMN(Data_afgrøder!$AO$2),FALSE)*Forside!$B$7</f>
        <v>#N/A</v>
      </c>
      <c r="AA53" s="45" t="e">
        <f>VLOOKUP(B53,Data_afgrøder!$A$1:$BP$29,COLUMN(Data_afgrøder!BE57),FALSE)*#REF!/1000*VLOOKUP(B53,Data_afgrøder!$A$1:$BS$29,COLUMN(Data_afgrøder!$AO$2),FALSE)*Forside!$B$7</f>
        <v>#N/A</v>
      </c>
      <c r="AB53" s="12">
        <v>0.2</v>
      </c>
      <c r="AC53" s="12"/>
      <c r="AD53" s="45" t="e">
        <f>IF(AC53&gt;0,AC53,AB53)*1.5*Forside!$B$7*F53</f>
        <v>#N/A</v>
      </c>
      <c r="AE53" s="45" t="e">
        <f t="shared" si="3"/>
        <v>#N/A</v>
      </c>
    </row>
    <row r="54" spans="1:31" x14ac:dyDescent="0.2">
      <c r="A54" s="12">
        <f>Forside!A66</f>
        <v>0</v>
      </c>
      <c r="B54" s="12">
        <f>Forside!B66</f>
        <v>0</v>
      </c>
      <c r="C54" s="53">
        <f>Forside!D66</f>
        <v>0</v>
      </c>
      <c r="D54" s="89">
        <f>Forside!E66</f>
        <v>0</v>
      </c>
      <c r="E54" s="53">
        <f>Forside!S66</f>
        <v>0</v>
      </c>
      <c r="F54" s="12" t="e">
        <f>VLOOKUP(C54,Data_afgrøder!$A$30:$N$43,COLUMN(Data_afgrøder!B54),FALSE)</f>
        <v>#N/A</v>
      </c>
      <c r="G54" s="12">
        <v>0.9</v>
      </c>
      <c r="H54" s="154">
        <v>0</v>
      </c>
      <c r="I54" s="45" t="e">
        <f>IF(H54&gt;-1,H54,G54)*20.7*Forside!$B$7*F54</f>
        <v>#N/A</v>
      </c>
      <c r="J54" s="54">
        <v>1</v>
      </c>
      <c r="K54" s="12">
        <v>3</v>
      </c>
      <c r="L54" s="45" t="e">
        <f>IF(K54&gt;0,K54,J54)*1.7*Forside!$B$7*F54</f>
        <v>#N/A</v>
      </c>
      <c r="M54" s="12" t="e">
        <f>VLOOKUP(B54,Data_afgrøder!$A$1:$BM$29,COLUMN(Data_afgrøder!$AX$2),FALSE)</f>
        <v>#N/A</v>
      </c>
      <c r="N54" s="110"/>
      <c r="O54" s="45" t="e">
        <f>IF(N54&gt;0,N54,M54)*6.4*Forside!$B$7*F54</f>
        <v>#N/A</v>
      </c>
      <c r="P54" s="12" t="e">
        <f>VLOOKUP(B54,Data_afgrøder!$A$2:$BS$25,COLUMN(Data_afgrøder!AZ54),FALSE)</f>
        <v>#N/A</v>
      </c>
      <c r="Q54" s="12"/>
      <c r="R54" s="45" t="e">
        <f>IF(Q54&gt;0,Q54,P54)*1.8*Forside!$B$7*F54</f>
        <v>#N/A</v>
      </c>
      <c r="S54" s="12" t="e">
        <f>VLOOKUP(B54,Data_afgrøder!$A$1:$BG$28,COLUMN(Data_afgrøder!AY:AY),FALSE)</f>
        <v>#N/A</v>
      </c>
      <c r="T54" s="12"/>
      <c r="U54" s="45" t="e">
        <f>IF(T54&gt;0,T54,S54)*6*Forside!$B$7*F54</f>
        <v>#N/A</v>
      </c>
      <c r="V54" s="12" t="e">
        <f>VLOOKUP(B54,Data_afgrøder!$A$1:$BG$28,COLUMN(Data_afgrøder!BA:BA),FALSE)</f>
        <v>#N/A</v>
      </c>
      <c r="W54" s="45" t="e">
        <f>V54*14*Forside!$B$7*F54</f>
        <v>#N/A</v>
      </c>
      <c r="X54" s="45" t="e">
        <f>VLOOKUP(B54,Data_afgrøder!$A$1:$BP$29,COLUMN(Data_afgrøder!BB58),FALSE)*#REF!/1000*VLOOKUP(B54,Data_afgrøder!$A$1:$BS$29,COLUMN(Data_afgrøder!$AO$2),FALSE)*Forside!$B$7</f>
        <v>#N/A</v>
      </c>
      <c r="Y54" s="45" t="e">
        <f>VLOOKUP(B54,Data_afgrøder!$A$1:$BP$29,COLUMN(Data_afgrøder!BC58),FALSE)*#REF!/1000*VLOOKUP(B54,Data_afgrøder!$A$1:$BS$29,COLUMN(Data_afgrøder!$AO$2),FALSE)*Forside!$B$7</f>
        <v>#N/A</v>
      </c>
      <c r="Z54" s="45" t="e">
        <f>VLOOKUP(B54,Data_afgrøder!$A$1:$BP$29,COLUMN(Data_afgrøder!BD58),FALSE)*#REF!/1000*VLOOKUP(B54,Data_afgrøder!$A$1:$BS$29,COLUMN(Data_afgrøder!$AO$2),FALSE)*Forside!$B$7</f>
        <v>#N/A</v>
      </c>
      <c r="AA54" s="45" t="e">
        <f>VLOOKUP(B54,Data_afgrøder!$A$1:$BP$29,COLUMN(Data_afgrøder!BE58),FALSE)*#REF!/1000*VLOOKUP(B54,Data_afgrøder!$A$1:$BS$29,COLUMN(Data_afgrøder!$AO$2),FALSE)*Forside!$B$7</f>
        <v>#N/A</v>
      </c>
      <c r="AB54" s="12">
        <v>0.2</v>
      </c>
      <c r="AC54" s="12"/>
      <c r="AD54" s="45" t="e">
        <f>IF(AC54&gt;0,AC54,AB54)*1.5*Forside!$B$7*F54</f>
        <v>#N/A</v>
      </c>
      <c r="AE54" s="45" t="e">
        <f t="shared" si="3"/>
        <v>#N/A</v>
      </c>
    </row>
    <row r="55" spans="1:31" x14ac:dyDescent="0.2">
      <c r="A55" s="12">
        <f>Forside!A67</f>
        <v>0</v>
      </c>
      <c r="B55" s="12">
        <f>Forside!B67</f>
        <v>0</v>
      </c>
      <c r="C55" s="53">
        <f>Forside!D67</f>
        <v>0</v>
      </c>
      <c r="D55" s="89">
        <f>Forside!E67</f>
        <v>0</v>
      </c>
      <c r="E55" s="53">
        <f>Forside!S67</f>
        <v>0</v>
      </c>
      <c r="F55" s="12" t="e">
        <f>VLOOKUP(C55,Data_afgrøder!$A$30:$N$43,COLUMN(Data_afgrøder!B55),FALSE)</f>
        <v>#N/A</v>
      </c>
      <c r="G55" s="12">
        <v>0.9</v>
      </c>
      <c r="H55" s="154">
        <v>1</v>
      </c>
      <c r="I55" s="45" t="e">
        <f>IF(H55&gt;-1,H55,G55)*20.7*Forside!$B$7*F55</f>
        <v>#N/A</v>
      </c>
      <c r="J55" s="54">
        <v>1</v>
      </c>
      <c r="K55" s="12">
        <v>3</v>
      </c>
      <c r="L55" s="45" t="e">
        <f>IF(K55&gt;0,K55,J55)*1.7*Forside!$B$7*F55</f>
        <v>#N/A</v>
      </c>
      <c r="M55" s="12" t="e">
        <f>VLOOKUP(B55,Data_afgrøder!$A$1:$BM$29,COLUMN(Data_afgrøder!$AX$2),FALSE)</f>
        <v>#N/A</v>
      </c>
      <c r="N55" s="110"/>
      <c r="O55" s="45" t="e">
        <f>IF(N55&gt;0,N55,M55)*6.4*Forside!$B$7*F55</f>
        <v>#N/A</v>
      </c>
      <c r="P55" s="12" t="e">
        <f>VLOOKUP(B55,Data_afgrøder!$A$2:$BS$25,COLUMN(Data_afgrøder!AZ55),FALSE)</f>
        <v>#N/A</v>
      </c>
      <c r="Q55" s="12"/>
      <c r="R55" s="45" t="e">
        <f>IF(Q55&gt;0,Q55,P55)*1.8*Forside!$B$7*F55</f>
        <v>#N/A</v>
      </c>
      <c r="S55" s="12" t="e">
        <f>VLOOKUP(B55,Data_afgrøder!$A$1:$BG$28,COLUMN(Data_afgrøder!AY:AY),FALSE)</f>
        <v>#N/A</v>
      </c>
      <c r="T55" s="12"/>
      <c r="U55" s="45" t="e">
        <f>IF(T55&gt;0,T55,S55)*6*Forside!$B$7*F55</f>
        <v>#N/A</v>
      </c>
      <c r="V55" s="12" t="e">
        <f>VLOOKUP(B55,Data_afgrøder!$A$1:$BG$28,COLUMN(Data_afgrøder!BA:BA),FALSE)</f>
        <v>#N/A</v>
      </c>
      <c r="W55" s="45" t="e">
        <f>V55*14*Forside!$B$7*F55</f>
        <v>#N/A</v>
      </c>
      <c r="X55" s="45" t="e">
        <f>VLOOKUP(B55,Data_afgrøder!$A$1:$BP$29,COLUMN(Data_afgrøder!BB59),FALSE)*#REF!/1000*VLOOKUP(B55,Data_afgrøder!$A$1:$BS$29,COLUMN(Data_afgrøder!$AO$2),FALSE)*Forside!$B$7</f>
        <v>#N/A</v>
      </c>
      <c r="Y55" s="45" t="e">
        <f>VLOOKUP(B55,Data_afgrøder!$A$1:$BP$29,COLUMN(Data_afgrøder!BC59),FALSE)*#REF!/1000*VLOOKUP(B55,Data_afgrøder!$A$1:$BS$29,COLUMN(Data_afgrøder!$AO$2),FALSE)*Forside!$B$7</f>
        <v>#N/A</v>
      </c>
      <c r="Z55" s="45" t="e">
        <f>VLOOKUP(B55,Data_afgrøder!$A$1:$BP$29,COLUMN(Data_afgrøder!BD59),FALSE)*#REF!/1000*VLOOKUP(B55,Data_afgrøder!$A$1:$BS$29,COLUMN(Data_afgrøder!$AO$2),FALSE)*Forside!$B$7</f>
        <v>#N/A</v>
      </c>
      <c r="AA55" s="45" t="e">
        <f>VLOOKUP(B55,Data_afgrøder!$A$1:$BP$29,COLUMN(Data_afgrøder!BE59),FALSE)*#REF!/1000*VLOOKUP(B55,Data_afgrøder!$A$1:$BS$29,COLUMN(Data_afgrøder!$AO$2),FALSE)*Forside!$B$7</f>
        <v>#N/A</v>
      </c>
      <c r="AB55" s="12">
        <v>0.2</v>
      </c>
      <c r="AC55" s="12"/>
      <c r="AD55" s="45" t="e">
        <f>IF(AC55&gt;0,AC55,AB55)*1.5*Forside!$B$7*F55</f>
        <v>#N/A</v>
      </c>
      <c r="AE55" s="45" t="e">
        <f t="shared" si="3"/>
        <v>#N/A</v>
      </c>
    </row>
    <row r="56" spans="1:31" x14ac:dyDescent="0.2">
      <c r="A56" s="12">
        <f>Forside!A68</f>
        <v>0</v>
      </c>
      <c r="B56" s="12">
        <f>Forside!B68</f>
        <v>0</v>
      </c>
      <c r="C56" s="53">
        <f>Forside!D68</f>
        <v>0</v>
      </c>
      <c r="D56" s="89">
        <f>Forside!E68</f>
        <v>0</v>
      </c>
      <c r="E56" s="53">
        <f>Forside!S68</f>
        <v>0</v>
      </c>
      <c r="F56" s="12" t="e">
        <f>VLOOKUP(C56,Data_afgrøder!$A$30:$N$43,COLUMN(Data_afgrøder!B56),FALSE)</f>
        <v>#N/A</v>
      </c>
      <c r="G56" s="12">
        <v>0.9</v>
      </c>
      <c r="H56" s="154">
        <v>1</v>
      </c>
      <c r="I56" s="45" t="e">
        <f>IF(H56&gt;-1,H56,G56)*20.7*Forside!$B$7*F56</f>
        <v>#N/A</v>
      </c>
      <c r="J56" s="54">
        <v>1</v>
      </c>
      <c r="K56" s="12">
        <v>3</v>
      </c>
      <c r="L56" s="45" t="e">
        <f>IF(K56&gt;0,K56,J56)*1.7*Forside!$B$7*F56</f>
        <v>#N/A</v>
      </c>
      <c r="M56" s="12" t="e">
        <f>VLOOKUP(B56,Data_afgrøder!$A$1:$BM$29,COLUMN(Data_afgrøder!$AX$2),FALSE)</f>
        <v>#N/A</v>
      </c>
      <c r="N56" s="110"/>
      <c r="O56" s="45" t="e">
        <f>IF(N56&gt;0,N56,M56)*6.4*Forside!$B$7*F56</f>
        <v>#N/A</v>
      </c>
      <c r="P56" s="12" t="e">
        <f>VLOOKUP(B56,Data_afgrøder!$A$2:$BS$25,COLUMN(Data_afgrøder!AZ56),FALSE)</f>
        <v>#N/A</v>
      </c>
      <c r="Q56" s="12"/>
      <c r="R56" s="45" t="e">
        <f>IF(Q56&gt;0,Q56,P56)*1.8*Forside!$B$7*F56</f>
        <v>#N/A</v>
      </c>
      <c r="S56" s="12" t="e">
        <f>VLOOKUP(B56,Data_afgrøder!$A$1:$BG$28,COLUMN(Data_afgrøder!AY:AY),FALSE)</f>
        <v>#N/A</v>
      </c>
      <c r="T56" s="12"/>
      <c r="U56" s="45" t="e">
        <f>IF(T56&gt;0,T56,S56)*6*Forside!$B$7*F56</f>
        <v>#N/A</v>
      </c>
      <c r="V56" s="12" t="e">
        <f>VLOOKUP(B56,Data_afgrøder!$A$1:$BG$28,COLUMN(Data_afgrøder!BA:BA),FALSE)</f>
        <v>#N/A</v>
      </c>
      <c r="W56" s="45" t="e">
        <f>V56*14*Forside!$B$7*F56</f>
        <v>#N/A</v>
      </c>
      <c r="X56" s="45" t="e">
        <f>VLOOKUP(B56,Data_afgrøder!$A$1:$BP$29,COLUMN(Data_afgrøder!BB60),FALSE)*#REF!/1000*VLOOKUP(B56,Data_afgrøder!$A$1:$BS$29,COLUMN(Data_afgrøder!$AO$2),FALSE)*Forside!$B$7</f>
        <v>#N/A</v>
      </c>
      <c r="Y56" s="45" t="e">
        <f>VLOOKUP(B56,Data_afgrøder!$A$1:$BP$29,COLUMN(Data_afgrøder!BC60),FALSE)*#REF!/1000*VLOOKUP(B56,Data_afgrøder!$A$1:$BS$29,COLUMN(Data_afgrøder!$AO$2),FALSE)*Forside!$B$7</f>
        <v>#N/A</v>
      </c>
      <c r="Z56" s="45" t="e">
        <f>VLOOKUP(B56,Data_afgrøder!$A$1:$BP$29,COLUMN(Data_afgrøder!BD60),FALSE)*#REF!/1000*VLOOKUP(B56,Data_afgrøder!$A$1:$BS$29,COLUMN(Data_afgrøder!$AO$2),FALSE)*Forside!$B$7</f>
        <v>#N/A</v>
      </c>
      <c r="AA56" s="45" t="e">
        <f>VLOOKUP(B56,Data_afgrøder!$A$1:$BP$29,COLUMN(Data_afgrøder!BE60),FALSE)*#REF!/1000*VLOOKUP(B56,Data_afgrøder!$A$1:$BS$29,COLUMN(Data_afgrøder!$AO$2),FALSE)*Forside!$B$7</f>
        <v>#N/A</v>
      </c>
      <c r="AB56" s="12">
        <v>0.2</v>
      </c>
      <c r="AC56" s="12"/>
      <c r="AD56" s="45" t="e">
        <f>IF(AC56&gt;0,AC56,AB56)*1.5*Forside!$B$7*F56</f>
        <v>#N/A</v>
      </c>
      <c r="AE56" s="45" t="e">
        <f t="shared" si="3"/>
        <v>#N/A</v>
      </c>
    </row>
    <row r="57" spans="1:31" x14ac:dyDescent="0.2">
      <c r="A57" s="12">
        <f>Forside!A69</f>
        <v>0</v>
      </c>
      <c r="B57" s="12">
        <f>Forside!B69</f>
        <v>0</v>
      </c>
      <c r="C57" s="53">
        <f>Forside!D69</f>
        <v>0</v>
      </c>
      <c r="D57" s="89">
        <f>Forside!E69</f>
        <v>0</v>
      </c>
      <c r="E57" s="53">
        <f>Forside!S69</f>
        <v>0</v>
      </c>
      <c r="F57" s="12" t="e">
        <f>VLOOKUP(C57,Data_afgrøder!$A$30:$N$43,COLUMN(Data_afgrøder!B57),FALSE)</f>
        <v>#N/A</v>
      </c>
      <c r="G57" s="12">
        <v>0.9</v>
      </c>
      <c r="H57" s="154">
        <v>1</v>
      </c>
      <c r="I57" s="45" t="e">
        <f>IF(H57&gt;-1,H57,G57)*20.7*Forside!$B$7*F57</f>
        <v>#N/A</v>
      </c>
      <c r="J57" s="54">
        <v>1</v>
      </c>
      <c r="K57" s="12">
        <v>3</v>
      </c>
      <c r="L57" s="45" t="e">
        <f>IF(K57&gt;0,K57,J57)*1.7*Forside!$B$7*F57</f>
        <v>#N/A</v>
      </c>
      <c r="M57" s="12" t="e">
        <f>VLOOKUP(B57,Data_afgrøder!$A$1:$BM$29,COLUMN(Data_afgrøder!$AX$2),FALSE)</f>
        <v>#N/A</v>
      </c>
      <c r="N57" s="110"/>
      <c r="O57" s="45" t="e">
        <f>IF(N57&gt;0,N57,M57)*6.4*Forside!$B$7*F57</f>
        <v>#N/A</v>
      </c>
      <c r="P57" s="12" t="e">
        <f>VLOOKUP(B57,Data_afgrøder!$A$2:$BS$25,COLUMN(Data_afgrøder!AZ57),FALSE)</f>
        <v>#N/A</v>
      </c>
      <c r="Q57" s="12"/>
      <c r="R57" s="45" t="e">
        <f>IF(Q57&gt;0,Q57,P57)*1.8*Forside!$B$7*F57</f>
        <v>#N/A</v>
      </c>
      <c r="S57" s="12" t="e">
        <f>VLOOKUP(B57,Data_afgrøder!$A$1:$BG$28,COLUMN(Data_afgrøder!AY:AY),FALSE)</f>
        <v>#N/A</v>
      </c>
      <c r="T57" s="12"/>
      <c r="U57" s="45" t="e">
        <f>IF(T57&gt;0,T57,S57)*6*Forside!$B$7*F57</f>
        <v>#N/A</v>
      </c>
      <c r="V57" s="12" t="e">
        <f>VLOOKUP(B57,Data_afgrøder!$A$1:$BG$28,COLUMN(Data_afgrøder!BA:BA),FALSE)</f>
        <v>#N/A</v>
      </c>
      <c r="W57" s="45" t="e">
        <f>V57*14*Forside!$B$7*F57</f>
        <v>#N/A</v>
      </c>
      <c r="X57" s="45" t="e">
        <f>VLOOKUP(B57,Data_afgrøder!$A$1:$BP$29,COLUMN(Data_afgrøder!BB61),FALSE)*#REF!/1000*VLOOKUP(B57,Data_afgrøder!$A$1:$BS$29,COLUMN(Data_afgrøder!$AO$2),FALSE)*Forside!$B$7</f>
        <v>#N/A</v>
      </c>
      <c r="Y57" s="45" t="e">
        <f>VLOOKUP(B57,Data_afgrøder!$A$1:$BP$29,COLUMN(Data_afgrøder!BC61),FALSE)*#REF!/1000*VLOOKUP(B57,Data_afgrøder!$A$1:$BS$29,COLUMN(Data_afgrøder!$AO$2),FALSE)*Forside!$B$7</f>
        <v>#N/A</v>
      </c>
      <c r="Z57" s="45" t="e">
        <f>VLOOKUP(B57,Data_afgrøder!$A$1:$BP$29,COLUMN(Data_afgrøder!BD61),FALSE)*#REF!/1000*VLOOKUP(B57,Data_afgrøder!$A$1:$BS$29,COLUMN(Data_afgrøder!$AO$2),FALSE)*Forside!$B$7</f>
        <v>#N/A</v>
      </c>
      <c r="AA57" s="45" t="e">
        <f>VLOOKUP(B57,Data_afgrøder!$A$1:$BP$29,COLUMN(Data_afgrøder!BE61),FALSE)*#REF!/1000*VLOOKUP(B57,Data_afgrøder!$A$1:$BS$29,COLUMN(Data_afgrøder!$AO$2),FALSE)*Forside!$B$7</f>
        <v>#N/A</v>
      </c>
      <c r="AB57" s="12">
        <v>0.2</v>
      </c>
      <c r="AC57" s="12"/>
      <c r="AD57" s="45" t="e">
        <f>IF(AC57&gt;0,AC57,AB57)*1.5*Forside!$B$7*F57</f>
        <v>#N/A</v>
      </c>
      <c r="AE57" s="45" t="e">
        <f t="shared" si="3"/>
        <v>#N/A</v>
      </c>
    </row>
    <row r="58" spans="1:31" x14ac:dyDescent="0.2">
      <c r="A58" s="12">
        <f>Forside!A70</f>
        <v>0</v>
      </c>
      <c r="B58" s="12">
        <f>Forside!B70</f>
        <v>0</v>
      </c>
      <c r="C58" s="53">
        <f>Forside!D70</f>
        <v>0</v>
      </c>
      <c r="D58" s="89">
        <f>Forside!E70</f>
        <v>0</v>
      </c>
      <c r="E58" s="53">
        <f>Forside!S70</f>
        <v>0</v>
      </c>
      <c r="F58" s="12" t="e">
        <f>VLOOKUP(C58,Data_afgrøder!$A$30:$N$43,COLUMN(Data_afgrøder!B58),FALSE)</f>
        <v>#N/A</v>
      </c>
      <c r="G58" s="12">
        <v>0.9</v>
      </c>
      <c r="H58" s="154">
        <v>0</v>
      </c>
      <c r="I58" s="45" t="e">
        <f>IF(H58&gt;-1,H58,G58)*20.7*Forside!$B$7*F58</f>
        <v>#N/A</v>
      </c>
      <c r="J58" s="54">
        <v>1</v>
      </c>
      <c r="K58" s="12">
        <v>3</v>
      </c>
      <c r="L58" s="45" t="e">
        <f>IF(K58&gt;0,K58,J58)*1.7*Forside!$B$7*F58</f>
        <v>#N/A</v>
      </c>
      <c r="M58" s="12" t="e">
        <f>VLOOKUP(B58,Data_afgrøder!$A$1:$BM$29,COLUMN(Data_afgrøder!$AX$2),FALSE)</f>
        <v>#N/A</v>
      </c>
      <c r="N58" s="110"/>
      <c r="O58" s="45" t="e">
        <f>IF(N58&gt;0,N58,M58)*6.4*Forside!$B$7*F58</f>
        <v>#N/A</v>
      </c>
      <c r="P58" s="12" t="e">
        <f>VLOOKUP(B58,Data_afgrøder!$A$2:$BS$25,COLUMN(Data_afgrøder!AZ58),FALSE)</f>
        <v>#N/A</v>
      </c>
      <c r="Q58" s="12"/>
      <c r="R58" s="45" t="e">
        <f>IF(Q58&gt;0,Q58,P58)*1.8*Forside!$B$7*F58</f>
        <v>#N/A</v>
      </c>
      <c r="S58" s="12" t="e">
        <f>VLOOKUP(B58,Data_afgrøder!$A$1:$BG$28,COLUMN(Data_afgrøder!AY:AY),FALSE)</f>
        <v>#N/A</v>
      </c>
      <c r="T58" s="12"/>
      <c r="U58" s="45" t="e">
        <f>IF(T58&gt;0,T58,S58)*6*Forside!$B$7*F58</f>
        <v>#N/A</v>
      </c>
      <c r="V58" s="12" t="e">
        <f>VLOOKUP(B58,Data_afgrøder!$A$1:$BG$28,COLUMN(Data_afgrøder!BA:BA),FALSE)</f>
        <v>#N/A</v>
      </c>
      <c r="W58" s="45" t="e">
        <f>V58*14*Forside!$B$7*F58</f>
        <v>#N/A</v>
      </c>
      <c r="X58" s="45" t="e">
        <f>VLOOKUP(B58,Data_afgrøder!$A$1:$BP$29,COLUMN(Data_afgrøder!BB62),FALSE)*#REF!/1000*VLOOKUP(B58,Data_afgrøder!$A$1:$BS$29,COLUMN(Data_afgrøder!$AO$2),FALSE)*Forside!$B$7</f>
        <v>#N/A</v>
      </c>
      <c r="Y58" s="45" t="e">
        <f>VLOOKUP(B58,Data_afgrøder!$A$1:$BP$29,COLUMN(Data_afgrøder!BC62),FALSE)*#REF!/1000*VLOOKUP(B58,Data_afgrøder!$A$1:$BS$29,COLUMN(Data_afgrøder!$AO$2),FALSE)*Forside!$B$7</f>
        <v>#N/A</v>
      </c>
      <c r="Z58" s="45" t="e">
        <f>VLOOKUP(B58,Data_afgrøder!$A$1:$BP$29,COLUMN(Data_afgrøder!BD62),FALSE)*#REF!/1000*VLOOKUP(B58,Data_afgrøder!$A$1:$BS$29,COLUMN(Data_afgrøder!$AO$2),FALSE)*Forside!$B$7</f>
        <v>#N/A</v>
      </c>
      <c r="AA58" s="45" t="e">
        <f>VLOOKUP(B58,Data_afgrøder!$A$1:$BP$29,COLUMN(Data_afgrøder!BE62),FALSE)*#REF!/1000*VLOOKUP(B58,Data_afgrøder!$A$1:$BS$29,COLUMN(Data_afgrøder!$AO$2),FALSE)*Forside!$B$7</f>
        <v>#N/A</v>
      </c>
      <c r="AB58" s="12">
        <v>0.2</v>
      </c>
      <c r="AC58" s="12"/>
      <c r="AD58" s="45" t="e">
        <f>IF(AC58&gt;0,AC58,AB58)*1.5*Forside!$B$7*F58</f>
        <v>#N/A</v>
      </c>
      <c r="AE58" s="45" t="e">
        <f t="shared" si="3"/>
        <v>#N/A</v>
      </c>
    </row>
    <row r="59" spans="1:31" x14ac:dyDescent="0.2">
      <c r="A59" s="12">
        <f>Forside!A71</f>
        <v>0</v>
      </c>
      <c r="B59" s="12">
        <f>Forside!B71</f>
        <v>0</v>
      </c>
      <c r="C59" s="53">
        <f>Forside!D71</f>
        <v>0</v>
      </c>
      <c r="D59" s="89">
        <f>Forside!E71</f>
        <v>0</v>
      </c>
      <c r="E59" s="53">
        <f>Forside!S71</f>
        <v>0</v>
      </c>
      <c r="F59" s="12" t="e">
        <f>VLOOKUP(C59,Data_afgrøder!$A$30:$N$43,COLUMN(Data_afgrøder!B59),FALSE)</f>
        <v>#N/A</v>
      </c>
      <c r="G59" s="12">
        <v>0.9</v>
      </c>
      <c r="H59" s="154">
        <v>0</v>
      </c>
      <c r="I59" s="45" t="e">
        <f>IF(H59&gt;-1,H59,G59)*20.7*Forside!$B$7*F59</f>
        <v>#N/A</v>
      </c>
      <c r="J59" s="54">
        <v>1</v>
      </c>
      <c r="K59" s="12">
        <v>3</v>
      </c>
      <c r="L59" s="45" t="e">
        <f>IF(K59&gt;0,K59,J59)*1.7*Forside!$B$7*F59</f>
        <v>#N/A</v>
      </c>
      <c r="M59" s="12" t="e">
        <f>VLOOKUP(B59,Data_afgrøder!$A$1:$BM$29,COLUMN(Data_afgrøder!$AX$2),FALSE)</f>
        <v>#N/A</v>
      </c>
      <c r="N59" s="110"/>
      <c r="O59" s="45" t="e">
        <f>IF(N59&gt;0,N59,M59)*6.4*Forside!$B$7*F59</f>
        <v>#N/A</v>
      </c>
      <c r="P59" s="12" t="e">
        <f>VLOOKUP(B59,Data_afgrøder!$A$2:$BS$25,COLUMN(Data_afgrøder!AZ59),FALSE)</f>
        <v>#N/A</v>
      </c>
      <c r="Q59" s="12"/>
      <c r="R59" s="45" t="e">
        <f>IF(Q59&gt;0,Q59,P59)*1.8*Forside!$B$7*F59</f>
        <v>#N/A</v>
      </c>
      <c r="S59" s="12" t="e">
        <f>VLOOKUP(B59,Data_afgrøder!$A$1:$BG$28,COLUMN(Data_afgrøder!AY:AY),FALSE)</f>
        <v>#N/A</v>
      </c>
      <c r="T59" s="12"/>
      <c r="U59" s="45" t="e">
        <f>IF(T59&gt;0,T59,S59)*6*Forside!$B$7*F59</f>
        <v>#N/A</v>
      </c>
      <c r="V59" s="12" t="e">
        <f>VLOOKUP(B59,Data_afgrøder!$A$1:$BG$28,COLUMN(Data_afgrøder!BA:BA),FALSE)</f>
        <v>#N/A</v>
      </c>
      <c r="W59" s="45" t="e">
        <f>V59*14*Forside!$B$7*F59</f>
        <v>#N/A</v>
      </c>
      <c r="X59" s="45" t="e">
        <f>VLOOKUP(B59,Data_afgrøder!$A$1:$BP$29,COLUMN(Data_afgrøder!BB63),FALSE)*#REF!/1000*VLOOKUP(B59,Data_afgrøder!$A$1:$BS$29,COLUMN(Data_afgrøder!$AO$2),FALSE)*Forside!$B$7</f>
        <v>#N/A</v>
      </c>
      <c r="Y59" s="45" t="e">
        <f>VLOOKUP(B59,Data_afgrøder!$A$1:$BP$29,COLUMN(Data_afgrøder!BC63),FALSE)*#REF!/1000*VLOOKUP(B59,Data_afgrøder!$A$1:$BS$29,COLUMN(Data_afgrøder!$AO$2),FALSE)*Forside!$B$7</f>
        <v>#N/A</v>
      </c>
      <c r="Z59" s="45" t="e">
        <f>VLOOKUP(B59,Data_afgrøder!$A$1:$BP$29,COLUMN(Data_afgrøder!BD63),FALSE)*#REF!/1000*VLOOKUP(B59,Data_afgrøder!$A$1:$BS$29,COLUMN(Data_afgrøder!$AO$2),FALSE)*Forside!$B$7</f>
        <v>#N/A</v>
      </c>
      <c r="AA59" s="45" t="e">
        <f>VLOOKUP(B59,Data_afgrøder!$A$1:$BP$29,COLUMN(Data_afgrøder!BE63),FALSE)*#REF!/1000*VLOOKUP(B59,Data_afgrøder!$A$1:$BS$29,COLUMN(Data_afgrøder!$AO$2),FALSE)*Forside!$B$7</f>
        <v>#N/A</v>
      </c>
      <c r="AB59" s="12">
        <v>0.2</v>
      </c>
      <c r="AC59" s="12"/>
      <c r="AD59" s="45" t="e">
        <f>IF(AC59&gt;0,AC59,AB59)*1.5*Forside!$B$7*F59</f>
        <v>#N/A</v>
      </c>
      <c r="AE59" s="45" t="e">
        <f t="shared" si="3"/>
        <v>#N/A</v>
      </c>
    </row>
    <row r="60" spans="1:31" x14ac:dyDescent="0.2">
      <c r="A60" s="12">
        <f>Forside!A72</f>
        <v>0</v>
      </c>
      <c r="B60" s="12">
        <f>Forside!B72</f>
        <v>0</v>
      </c>
      <c r="C60" s="53">
        <f>Forside!D72</f>
        <v>0</v>
      </c>
      <c r="D60" s="89">
        <f>Forside!E72</f>
        <v>0</v>
      </c>
      <c r="E60" s="53">
        <f>Forside!S72</f>
        <v>0</v>
      </c>
      <c r="F60" s="12" t="e">
        <f>VLOOKUP(C60,Data_afgrøder!$A$30:$N$43,COLUMN(Data_afgrøder!B60),FALSE)</f>
        <v>#N/A</v>
      </c>
      <c r="G60" s="12">
        <v>0.9</v>
      </c>
      <c r="H60" s="154">
        <v>1</v>
      </c>
      <c r="I60" s="45" t="e">
        <f>IF(H60&gt;-1,H60,G60)*20.7*Forside!$B$7*F60</f>
        <v>#N/A</v>
      </c>
      <c r="J60" s="54">
        <v>1</v>
      </c>
      <c r="K60" s="12">
        <v>3</v>
      </c>
      <c r="L60" s="45" t="e">
        <f>IF(K60&gt;0,K60,J60)*1.7*Forside!$B$7*F60</f>
        <v>#N/A</v>
      </c>
      <c r="M60" s="12" t="e">
        <f>VLOOKUP(B60,Data_afgrøder!$A$1:$BM$29,COLUMN(Data_afgrøder!$AX$2),FALSE)</f>
        <v>#N/A</v>
      </c>
      <c r="N60" s="110"/>
      <c r="O60" s="45" t="e">
        <f>IF(N60&gt;0,N60,M60)*6.4*Forside!$B$7*F60</f>
        <v>#N/A</v>
      </c>
      <c r="P60" s="12" t="e">
        <f>VLOOKUP(B60,Data_afgrøder!$A$2:$BS$25,COLUMN(Data_afgrøder!AZ60),FALSE)</f>
        <v>#N/A</v>
      </c>
      <c r="Q60" s="12"/>
      <c r="R60" s="45" t="e">
        <f>IF(Q60&gt;0,Q60,P60)*1.8*Forside!$B$7*F60</f>
        <v>#N/A</v>
      </c>
      <c r="S60" s="12" t="e">
        <f>VLOOKUP(B60,Data_afgrøder!$A$1:$BG$28,COLUMN(Data_afgrøder!AY:AY),FALSE)</f>
        <v>#N/A</v>
      </c>
      <c r="T60" s="12"/>
      <c r="U60" s="45" t="e">
        <f>IF(T60&gt;0,T60,S60)*6*Forside!$B$7*F60</f>
        <v>#N/A</v>
      </c>
      <c r="V60" s="12" t="e">
        <f>VLOOKUP(B60,Data_afgrøder!$A$1:$BG$28,COLUMN(Data_afgrøder!BA:BA),FALSE)</f>
        <v>#N/A</v>
      </c>
      <c r="W60" s="45" t="e">
        <f>V60*14*Forside!$B$7*F60</f>
        <v>#N/A</v>
      </c>
      <c r="X60" s="45" t="e">
        <f>VLOOKUP(B60,Data_afgrøder!$A$1:$BP$29,COLUMN(Data_afgrøder!BB64),FALSE)*#REF!/1000*VLOOKUP(B60,Data_afgrøder!$A$1:$BS$29,COLUMN(Data_afgrøder!$AO$2),FALSE)*Forside!$B$7</f>
        <v>#N/A</v>
      </c>
      <c r="Y60" s="45" t="e">
        <f>VLOOKUP(B60,Data_afgrøder!$A$1:$BP$29,COLUMN(Data_afgrøder!BC64),FALSE)*#REF!/1000*VLOOKUP(B60,Data_afgrøder!$A$1:$BS$29,COLUMN(Data_afgrøder!$AO$2),FALSE)*Forside!$B$7</f>
        <v>#N/A</v>
      </c>
      <c r="Z60" s="45" t="e">
        <f>VLOOKUP(B60,Data_afgrøder!$A$1:$BP$29,COLUMN(Data_afgrøder!BD64),FALSE)*#REF!/1000*VLOOKUP(B60,Data_afgrøder!$A$1:$BS$29,COLUMN(Data_afgrøder!$AO$2),FALSE)*Forside!$B$7</f>
        <v>#N/A</v>
      </c>
      <c r="AA60" s="45" t="e">
        <f>VLOOKUP(B60,Data_afgrøder!$A$1:$BP$29,COLUMN(Data_afgrøder!BE64),FALSE)*#REF!/1000*VLOOKUP(B60,Data_afgrøder!$A$1:$BS$29,COLUMN(Data_afgrøder!$AO$2),FALSE)*Forside!$B$7</f>
        <v>#N/A</v>
      </c>
      <c r="AB60" s="12">
        <v>0.2</v>
      </c>
      <c r="AC60" s="12"/>
      <c r="AD60" s="45" t="e">
        <f>IF(AC60&gt;0,AC60,AB60)*1.5*Forside!$B$7*F60</f>
        <v>#N/A</v>
      </c>
      <c r="AE60" s="45" t="e">
        <f t="shared" si="3"/>
        <v>#N/A</v>
      </c>
    </row>
    <row r="61" spans="1:31" x14ac:dyDescent="0.2">
      <c r="A61" s="12">
        <f>Forside!A73</f>
        <v>0</v>
      </c>
      <c r="B61" s="12">
        <f>Forside!B73</f>
        <v>0</v>
      </c>
      <c r="C61" s="53">
        <f>Forside!D73</f>
        <v>0</v>
      </c>
      <c r="D61" s="89">
        <f>Forside!E73</f>
        <v>0</v>
      </c>
      <c r="E61" s="53">
        <f>Forside!S73</f>
        <v>0</v>
      </c>
      <c r="F61" s="12" t="e">
        <f>VLOOKUP(C61,Data_afgrøder!$A$30:$N$43,COLUMN(Data_afgrøder!B61),FALSE)</f>
        <v>#N/A</v>
      </c>
      <c r="G61" s="12">
        <v>0.9</v>
      </c>
      <c r="H61" s="154">
        <v>1</v>
      </c>
      <c r="I61" s="45" t="e">
        <f>IF(H61&gt;-1,H61,G61)*20.7*Forside!$B$7*F61</f>
        <v>#N/A</v>
      </c>
      <c r="J61" s="54">
        <v>1</v>
      </c>
      <c r="K61" s="12">
        <v>3</v>
      </c>
      <c r="L61" s="45" t="e">
        <f>IF(K61&gt;0,K61,J61)*1.7*Forside!$B$7*F61</f>
        <v>#N/A</v>
      </c>
      <c r="M61" s="12" t="e">
        <f>VLOOKUP(B61,Data_afgrøder!$A$1:$BM$29,COLUMN(Data_afgrøder!$AX$2),FALSE)</f>
        <v>#N/A</v>
      </c>
      <c r="N61" s="110"/>
      <c r="O61" s="45" t="e">
        <f>IF(N61&gt;0,N61,M61)*6.4*Forside!$B$7*F61</f>
        <v>#N/A</v>
      </c>
      <c r="P61" s="12" t="e">
        <f>VLOOKUP(B61,Data_afgrøder!$A$2:$BS$25,COLUMN(Data_afgrøder!AZ61),FALSE)</f>
        <v>#N/A</v>
      </c>
      <c r="Q61" s="12"/>
      <c r="R61" s="45" t="e">
        <f>IF(Q61&gt;0,Q61,P61)*1.8*Forside!$B$7*F61</f>
        <v>#N/A</v>
      </c>
      <c r="S61" s="12" t="e">
        <f>VLOOKUP(B61,Data_afgrøder!$A$1:$BG$28,COLUMN(Data_afgrøder!AY:AY),FALSE)</f>
        <v>#N/A</v>
      </c>
      <c r="T61" s="12"/>
      <c r="U61" s="45" t="e">
        <f>IF(T61&gt;0,T61,S61)*6*Forside!$B$7*F61</f>
        <v>#N/A</v>
      </c>
      <c r="V61" s="12" t="e">
        <f>VLOOKUP(B61,Data_afgrøder!$A$1:$BG$28,COLUMN(Data_afgrøder!BA:BA),FALSE)</f>
        <v>#N/A</v>
      </c>
      <c r="W61" s="45" t="e">
        <f>V61*14*Forside!$B$7*F61</f>
        <v>#N/A</v>
      </c>
      <c r="X61" s="45" t="e">
        <f>VLOOKUP(B61,Data_afgrøder!$A$1:$BP$29,COLUMN(Data_afgrøder!BB65),FALSE)*#REF!/1000*VLOOKUP(B61,Data_afgrøder!$A$1:$BS$29,COLUMN(Data_afgrøder!$AO$2),FALSE)*Forside!$B$7</f>
        <v>#N/A</v>
      </c>
      <c r="Y61" s="45" t="e">
        <f>VLOOKUP(B61,Data_afgrøder!$A$1:$BP$29,COLUMN(Data_afgrøder!BC65),FALSE)*#REF!/1000*VLOOKUP(B61,Data_afgrøder!$A$1:$BS$29,COLUMN(Data_afgrøder!$AO$2),FALSE)*Forside!$B$7</f>
        <v>#N/A</v>
      </c>
      <c r="Z61" s="45" t="e">
        <f>VLOOKUP(B61,Data_afgrøder!$A$1:$BP$29,COLUMN(Data_afgrøder!BD65),FALSE)*#REF!/1000*VLOOKUP(B61,Data_afgrøder!$A$1:$BS$29,COLUMN(Data_afgrøder!$AO$2),FALSE)*Forside!$B$7</f>
        <v>#N/A</v>
      </c>
      <c r="AA61" s="45" t="e">
        <f>VLOOKUP(B61,Data_afgrøder!$A$1:$BP$29,COLUMN(Data_afgrøder!BE65),FALSE)*#REF!/1000*VLOOKUP(B61,Data_afgrøder!$A$1:$BS$29,COLUMN(Data_afgrøder!$AO$2),FALSE)*Forside!$B$7</f>
        <v>#N/A</v>
      </c>
      <c r="AB61" s="12">
        <v>0.2</v>
      </c>
      <c r="AC61" s="12"/>
      <c r="AD61" s="45" t="e">
        <f>IF(AC61&gt;0,AC61,AB61)*1.5*Forside!$B$7*F61</f>
        <v>#N/A</v>
      </c>
      <c r="AE61" s="45" t="e">
        <f t="shared" si="3"/>
        <v>#N/A</v>
      </c>
    </row>
    <row r="62" spans="1:31" x14ac:dyDescent="0.2">
      <c r="A62" s="12">
        <f>Forside!A74</f>
        <v>0</v>
      </c>
      <c r="B62" s="12">
        <f>Forside!B74</f>
        <v>0</v>
      </c>
      <c r="C62" s="53">
        <f>Forside!D74</f>
        <v>0</v>
      </c>
      <c r="D62" s="89">
        <f>Forside!E74</f>
        <v>0</v>
      </c>
      <c r="E62" s="53">
        <f>Forside!S74</f>
        <v>0</v>
      </c>
      <c r="F62" s="12" t="e">
        <f>VLOOKUP(C62,Data_afgrøder!$A$30:$N$43,COLUMN(Data_afgrøder!B62),FALSE)</f>
        <v>#N/A</v>
      </c>
      <c r="G62" s="12">
        <v>0.9</v>
      </c>
      <c r="H62" s="154">
        <v>0</v>
      </c>
      <c r="I62" s="45" t="e">
        <f>IF(H62&gt;-1,H62,G62)*20.7*Forside!$B$7*F62</f>
        <v>#N/A</v>
      </c>
      <c r="J62" s="54">
        <v>1</v>
      </c>
      <c r="K62" s="12">
        <v>3</v>
      </c>
      <c r="L62" s="45" t="e">
        <f>IF(K62&gt;0,K62,J62)*1.7*Forside!$B$7*F62</f>
        <v>#N/A</v>
      </c>
      <c r="M62" s="12" t="e">
        <f>VLOOKUP(B62,Data_afgrøder!$A$1:$BM$29,COLUMN(Data_afgrøder!$AX$2),FALSE)</f>
        <v>#N/A</v>
      </c>
      <c r="N62" s="110"/>
      <c r="O62" s="45" t="e">
        <f>IF(N62&gt;0,N62,M62)*6.4*Forside!$B$7*F62</f>
        <v>#N/A</v>
      </c>
      <c r="P62" s="12" t="e">
        <f>VLOOKUP(B62,Data_afgrøder!$A$2:$BS$25,COLUMN(Data_afgrøder!AZ62),FALSE)</f>
        <v>#N/A</v>
      </c>
      <c r="Q62" s="12"/>
      <c r="R62" s="45" t="e">
        <f>IF(Q62&gt;0,Q62,P62)*1.8*Forside!$B$7*F62</f>
        <v>#N/A</v>
      </c>
      <c r="S62" s="12" t="e">
        <f>VLOOKUP(B62,Data_afgrøder!$A$1:$BG$28,COLUMN(Data_afgrøder!AY:AY),FALSE)</f>
        <v>#N/A</v>
      </c>
      <c r="T62" s="12"/>
      <c r="U62" s="45" t="e">
        <f>IF(T62&gt;0,T62,S62)*6*Forside!$B$7*F62</f>
        <v>#N/A</v>
      </c>
      <c r="V62" s="12" t="e">
        <f>VLOOKUP(B62,Data_afgrøder!$A$1:$BG$28,COLUMN(Data_afgrøder!BA:BA),FALSE)</f>
        <v>#N/A</v>
      </c>
      <c r="W62" s="45" t="e">
        <f>V62*14*Forside!$B$7*F62</f>
        <v>#N/A</v>
      </c>
      <c r="X62" s="45" t="e">
        <f>VLOOKUP(B62,Data_afgrøder!$A$1:$BP$29,COLUMN(Data_afgrøder!BB66),FALSE)*#REF!/1000*VLOOKUP(B62,Data_afgrøder!$A$1:$BS$29,COLUMN(Data_afgrøder!$AO$2),FALSE)*Forside!$B$7</f>
        <v>#N/A</v>
      </c>
      <c r="Y62" s="45" t="e">
        <f>VLOOKUP(B62,Data_afgrøder!$A$1:$BP$29,COLUMN(Data_afgrøder!BC66),FALSE)*#REF!/1000*VLOOKUP(B62,Data_afgrøder!$A$1:$BS$29,COLUMN(Data_afgrøder!$AO$2),FALSE)*Forside!$B$7</f>
        <v>#N/A</v>
      </c>
      <c r="Z62" s="45" t="e">
        <f>VLOOKUP(B62,Data_afgrøder!$A$1:$BP$29,COLUMN(Data_afgrøder!BD66),FALSE)*#REF!/1000*VLOOKUP(B62,Data_afgrøder!$A$1:$BS$29,COLUMN(Data_afgrøder!$AO$2),FALSE)*Forside!$B$7</f>
        <v>#N/A</v>
      </c>
      <c r="AA62" s="45" t="e">
        <f>VLOOKUP(B62,Data_afgrøder!$A$1:$BP$29,COLUMN(Data_afgrøder!BE66),FALSE)*#REF!/1000*VLOOKUP(B62,Data_afgrøder!$A$1:$BS$29,COLUMN(Data_afgrøder!$AO$2),FALSE)*Forside!$B$7</f>
        <v>#N/A</v>
      </c>
      <c r="AB62" s="12">
        <v>0.2</v>
      </c>
      <c r="AC62" s="12"/>
      <c r="AD62" s="45" t="e">
        <f>IF(AC62&gt;0,AC62,AB62)*1.5*Forside!$B$7*F62</f>
        <v>#N/A</v>
      </c>
      <c r="AE62" s="45" t="e">
        <f t="shared" si="3"/>
        <v>#N/A</v>
      </c>
    </row>
    <row r="63" spans="1:31" x14ac:dyDescent="0.2">
      <c r="A63" s="12">
        <f>Forside!A75</f>
        <v>0</v>
      </c>
      <c r="B63" s="12">
        <f>Forside!B75</f>
        <v>0</v>
      </c>
      <c r="C63" s="53">
        <f>Forside!D75</f>
        <v>0</v>
      </c>
      <c r="D63" s="89">
        <f>Forside!E75</f>
        <v>0</v>
      </c>
      <c r="E63" s="53">
        <f>Forside!S75</f>
        <v>0</v>
      </c>
      <c r="F63" s="12" t="e">
        <f>VLOOKUP(C63,Data_afgrøder!$A$30:$N$43,COLUMN(Data_afgrøder!B63),FALSE)</f>
        <v>#N/A</v>
      </c>
      <c r="G63" s="12">
        <v>0.9</v>
      </c>
      <c r="H63" s="154">
        <v>1</v>
      </c>
      <c r="I63" s="45" t="e">
        <f>IF(H63&gt;-1,H63,G63)*20.7*Forside!$B$7*F63</f>
        <v>#N/A</v>
      </c>
      <c r="J63" s="54">
        <v>1</v>
      </c>
      <c r="K63" s="12">
        <v>3</v>
      </c>
      <c r="L63" s="45" t="e">
        <f>IF(K63&gt;0,K63,J63)*1.7*Forside!$B$7*F63</f>
        <v>#N/A</v>
      </c>
      <c r="M63" s="12" t="e">
        <f>VLOOKUP(B63,Data_afgrøder!$A$1:$BM$29,COLUMN(Data_afgrøder!$AX$2),FALSE)</f>
        <v>#N/A</v>
      </c>
      <c r="N63" s="110"/>
      <c r="O63" s="45" t="e">
        <f>IF(N63&gt;0,N63,M63)*6.4*Forside!$B$7*F63</f>
        <v>#N/A</v>
      </c>
      <c r="P63" s="12" t="e">
        <f>VLOOKUP(B63,Data_afgrøder!$A$2:$BS$25,COLUMN(Data_afgrøder!AZ63),FALSE)</f>
        <v>#N/A</v>
      </c>
      <c r="Q63" s="12"/>
      <c r="R63" s="45" t="e">
        <f>IF(Q63&gt;0,Q63,P63)*1.8*Forside!$B$7*F63</f>
        <v>#N/A</v>
      </c>
      <c r="S63" s="12" t="e">
        <f>VLOOKUP(B63,Data_afgrøder!$A$1:$BG$28,COLUMN(Data_afgrøder!AY:AY),FALSE)</f>
        <v>#N/A</v>
      </c>
      <c r="T63" s="12"/>
      <c r="U63" s="45" t="e">
        <f>IF(T63&gt;0,T63,S63)*6*Forside!$B$7*F63</f>
        <v>#N/A</v>
      </c>
      <c r="V63" s="12" t="e">
        <f>VLOOKUP(B63,Data_afgrøder!$A$1:$BG$28,COLUMN(Data_afgrøder!BA:BA),FALSE)</f>
        <v>#N/A</v>
      </c>
      <c r="W63" s="45" t="e">
        <f>V63*14*Forside!$B$7*F63</f>
        <v>#N/A</v>
      </c>
      <c r="X63" s="45" t="e">
        <f>VLOOKUP(B63,Data_afgrøder!$A$1:$BP$29,COLUMN(Data_afgrøder!BB67),FALSE)*#REF!/1000*VLOOKUP(B63,Data_afgrøder!$A$1:$BS$29,COLUMN(Data_afgrøder!$AO$2),FALSE)*Forside!$B$7</f>
        <v>#N/A</v>
      </c>
      <c r="Y63" s="45" t="e">
        <f>VLOOKUP(B63,Data_afgrøder!$A$1:$BP$29,COLUMN(Data_afgrøder!BC67),FALSE)*#REF!/1000*VLOOKUP(B63,Data_afgrøder!$A$1:$BS$29,COLUMN(Data_afgrøder!$AO$2),FALSE)*Forside!$B$7</f>
        <v>#N/A</v>
      </c>
      <c r="Z63" s="45" t="e">
        <f>VLOOKUP(B63,Data_afgrøder!$A$1:$BP$29,COLUMN(Data_afgrøder!BD67),FALSE)*#REF!/1000*VLOOKUP(B63,Data_afgrøder!$A$1:$BS$29,COLUMN(Data_afgrøder!$AO$2),FALSE)*Forside!$B$7</f>
        <v>#N/A</v>
      </c>
      <c r="AA63" s="45" t="e">
        <f>VLOOKUP(B63,Data_afgrøder!$A$1:$BP$29,COLUMN(Data_afgrøder!BE67),FALSE)*#REF!/1000*VLOOKUP(B63,Data_afgrøder!$A$1:$BS$29,COLUMN(Data_afgrøder!$AO$2),FALSE)*Forside!$B$7</f>
        <v>#N/A</v>
      </c>
      <c r="AB63" s="12">
        <v>0.2</v>
      </c>
      <c r="AC63" s="12"/>
      <c r="AD63" s="45" t="e">
        <f>IF(AC63&gt;0,AC63,AB63)*1.5*Forside!$B$7*F63</f>
        <v>#N/A</v>
      </c>
      <c r="AE63" s="45" t="e">
        <f t="shared" si="3"/>
        <v>#N/A</v>
      </c>
    </row>
    <row r="64" spans="1:31" x14ac:dyDescent="0.2">
      <c r="A64" s="12">
        <f>Forside!A76</f>
        <v>0</v>
      </c>
      <c r="B64" s="12">
        <f>Forside!B76</f>
        <v>0</v>
      </c>
      <c r="C64" s="53">
        <f>Forside!D76</f>
        <v>0</v>
      </c>
      <c r="D64" s="89">
        <f>Forside!E76</f>
        <v>0</v>
      </c>
      <c r="E64" s="53">
        <f>Forside!S76</f>
        <v>0</v>
      </c>
      <c r="F64" s="12" t="e">
        <f>VLOOKUP(C64,Data_afgrøder!$A$30:$N$43,COLUMN(Data_afgrøder!B64),FALSE)</f>
        <v>#N/A</v>
      </c>
      <c r="G64" s="12">
        <v>0.9</v>
      </c>
      <c r="H64" s="154">
        <v>1</v>
      </c>
      <c r="I64" s="45" t="e">
        <f>IF(H64&gt;-1,H64,G64)*20.7*Forside!$B$7*F64</f>
        <v>#N/A</v>
      </c>
      <c r="J64" s="54">
        <v>1</v>
      </c>
      <c r="K64" s="12">
        <v>3</v>
      </c>
      <c r="L64" s="45" t="e">
        <f>IF(K64&gt;0,K64,J64)*1.7*Forside!$B$7*F64</f>
        <v>#N/A</v>
      </c>
      <c r="M64" s="12" t="e">
        <f>VLOOKUP(B64,Data_afgrøder!$A$1:$BM$29,COLUMN(Data_afgrøder!$AX$2),FALSE)</f>
        <v>#N/A</v>
      </c>
      <c r="N64" s="110"/>
      <c r="O64" s="45" t="e">
        <f>IF(N64&gt;0,N64,M64)*6.4*Forside!$B$7*F64</f>
        <v>#N/A</v>
      </c>
      <c r="P64" s="12" t="e">
        <f>VLOOKUP(B64,Data_afgrøder!$A$2:$BS$25,COLUMN(Data_afgrøder!AZ64),FALSE)</f>
        <v>#N/A</v>
      </c>
      <c r="Q64" s="12"/>
      <c r="R64" s="45" t="e">
        <f>IF(Q64&gt;0,Q64,P64)*1.8*Forside!$B$7*F64</f>
        <v>#N/A</v>
      </c>
      <c r="S64" s="12" t="e">
        <f>VLOOKUP(B64,Data_afgrøder!$A$1:$BG$28,COLUMN(Data_afgrøder!AY:AY),FALSE)</f>
        <v>#N/A</v>
      </c>
      <c r="T64" s="12"/>
      <c r="U64" s="45" t="e">
        <f>IF(T64&gt;0,T64,S64)*6*Forside!$B$7*F64</f>
        <v>#N/A</v>
      </c>
      <c r="V64" s="12" t="e">
        <f>VLOOKUP(B64,Data_afgrøder!$A$1:$BG$28,COLUMN(Data_afgrøder!BA:BA),FALSE)</f>
        <v>#N/A</v>
      </c>
      <c r="W64" s="45" t="e">
        <f>V64*14*Forside!$B$7*F64</f>
        <v>#N/A</v>
      </c>
      <c r="X64" s="45" t="e">
        <f>VLOOKUP(B64,Data_afgrøder!$A$1:$BP$29,COLUMN(Data_afgrøder!BB68),FALSE)*#REF!/1000*VLOOKUP(B64,Data_afgrøder!$A$1:$BS$29,COLUMN(Data_afgrøder!$AO$2),FALSE)*Forside!$B$7</f>
        <v>#N/A</v>
      </c>
      <c r="Y64" s="45" t="e">
        <f>VLOOKUP(B64,Data_afgrøder!$A$1:$BP$29,COLUMN(Data_afgrøder!BC68),FALSE)*#REF!/1000*VLOOKUP(B64,Data_afgrøder!$A$1:$BS$29,COLUMN(Data_afgrøder!$AO$2),FALSE)*Forside!$B$7</f>
        <v>#N/A</v>
      </c>
      <c r="Z64" s="45" t="e">
        <f>VLOOKUP(B64,Data_afgrøder!$A$1:$BP$29,COLUMN(Data_afgrøder!BD68),FALSE)*#REF!/1000*VLOOKUP(B64,Data_afgrøder!$A$1:$BS$29,COLUMN(Data_afgrøder!$AO$2),FALSE)*Forside!$B$7</f>
        <v>#N/A</v>
      </c>
      <c r="AA64" s="45" t="e">
        <f>VLOOKUP(B64,Data_afgrøder!$A$1:$BP$29,COLUMN(Data_afgrøder!BE68),FALSE)*#REF!/1000*VLOOKUP(B64,Data_afgrøder!$A$1:$BS$29,COLUMN(Data_afgrøder!$AO$2),FALSE)*Forside!$B$7</f>
        <v>#N/A</v>
      </c>
      <c r="AB64" s="12">
        <v>0.2</v>
      </c>
      <c r="AC64" s="12"/>
      <c r="AD64" s="45" t="e">
        <f>IF(AC64&gt;0,AC64,AB64)*1.5*Forside!$B$7*F64</f>
        <v>#N/A</v>
      </c>
      <c r="AE64" s="45" t="e">
        <f t="shared" si="3"/>
        <v>#N/A</v>
      </c>
    </row>
    <row r="65" spans="1:31" x14ac:dyDescent="0.2">
      <c r="A65" s="12">
        <f>Forside!A77</f>
        <v>0</v>
      </c>
      <c r="B65" s="12">
        <f>Forside!B77</f>
        <v>0</v>
      </c>
      <c r="C65" s="53">
        <f>Forside!D77</f>
        <v>0</v>
      </c>
      <c r="D65" s="89">
        <f>Forside!E77</f>
        <v>0</v>
      </c>
      <c r="E65" s="53">
        <f>Forside!S77</f>
        <v>0</v>
      </c>
      <c r="F65" s="12" t="e">
        <f>VLOOKUP(C65,Data_afgrøder!$A$30:$N$43,COLUMN(Data_afgrøder!B65),FALSE)</f>
        <v>#N/A</v>
      </c>
      <c r="G65" s="12">
        <v>0.9</v>
      </c>
      <c r="H65" s="154">
        <v>1</v>
      </c>
      <c r="I65" s="45" t="e">
        <f>IF(H65&gt;-1,H65,G65)*20.7*Forside!$B$7*F65</f>
        <v>#N/A</v>
      </c>
      <c r="J65" s="54">
        <v>1</v>
      </c>
      <c r="K65" s="12">
        <v>3</v>
      </c>
      <c r="L65" s="45" t="e">
        <f>IF(K65&gt;0,K65,J65)*1.7*Forside!$B$7*F65</f>
        <v>#N/A</v>
      </c>
      <c r="M65" s="12" t="e">
        <f>VLOOKUP(B65,Data_afgrøder!$A$1:$BM$29,COLUMN(Data_afgrøder!$AX$2),FALSE)</f>
        <v>#N/A</v>
      </c>
      <c r="N65" s="110"/>
      <c r="O65" s="45" t="e">
        <f>IF(N65&gt;0,N65,M65)*6.4*Forside!$B$7*F65</f>
        <v>#N/A</v>
      </c>
      <c r="P65" s="12" t="e">
        <f>VLOOKUP(B65,Data_afgrøder!$A$2:$BS$25,COLUMN(Data_afgrøder!AZ65),FALSE)</f>
        <v>#N/A</v>
      </c>
      <c r="Q65" s="12"/>
      <c r="R65" s="45" t="e">
        <f>IF(Q65&gt;0,Q65,P65)*1.8*Forside!$B$7*F65</f>
        <v>#N/A</v>
      </c>
      <c r="S65" s="12" t="e">
        <f>VLOOKUP(B65,Data_afgrøder!$A$1:$BG$28,COLUMN(Data_afgrøder!AY:AY),FALSE)</f>
        <v>#N/A</v>
      </c>
      <c r="T65" s="12"/>
      <c r="U65" s="45" t="e">
        <f>IF(T65&gt;0,T65,S65)*6*Forside!$B$7*F65</f>
        <v>#N/A</v>
      </c>
      <c r="V65" s="12" t="e">
        <f>VLOOKUP(B65,Data_afgrøder!$A$1:$BG$28,COLUMN(Data_afgrøder!BA:BA),FALSE)</f>
        <v>#N/A</v>
      </c>
      <c r="W65" s="45" t="e">
        <f>V65*14*Forside!$B$7*F65</f>
        <v>#N/A</v>
      </c>
      <c r="X65" s="45" t="e">
        <f>VLOOKUP(B65,Data_afgrøder!$A$1:$BP$29,COLUMN(Data_afgrøder!BB69),FALSE)*#REF!/1000*VLOOKUP(B65,Data_afgrøder!$A$1:$BS$29,COLUMN(Data_afgrøder!$AO$2),FALSE)*Forside!$B$7</f>
        <v>#N/A</v>
      </c>
      <c r="Y65" s="45" t="e">
        <f>VLOOKUP(B65,Data_afgrøder!$A$1:$BP$29,COLUMN(Data_afgrøder!BC69),FALSE)*#REF!/1000*VLOOKUP(B65,Data_afgrøder!$A$1:$BS$29,COLUMN(Data_afgrøder!$AO$2),FALSE)*Forside!$B$7</f>
        <v>#N/A</v>
      </c>
      <c r="Z65" s="45" t="e">
        <f>VLOOKUP(B65,Data_afgrøder!$A$1:$BP$29,COLUMN(Data_afgrøder!BD69),FALSE)*#REF!/1000*VLOOKUP(B65,Data_afgrøder!$A$1:$BS$29,COLUMN(Data_afgrøder!$AO$2),FALSE)*Forside!$B$7</f>
        <v>#N/A</v>
      </c>
      <c r="AA65" s="45" t="e">
        <f>VLOOKUP(B65,Data_afgrøder!$A$1:$BP$29,COLUMN(Data_afgrøder!BE69),FALSE)*#REF!/1000*VLOOKUP(B65,Data_afgrøder!$A$1:$BS$29,COLUMN(Data_afgrøder!$AO$2),FALSE)*Forside!$B$7</f>
        <v>#N/A</v>
      </c>
      <c r="AB65" s="12">
        <v>0.2</v>
      </c>
      <c r="AC65" s="12"/>
      <c r="AD65" s="45" t="e">
        <f>IF(AC65&gt;0,AC65,AB65)*1.5*Forside!$B$7*F65</f>
        <v>#N/A</v>
      </c>
      <c r="AE65" s="45" t="e">
        <f t="shared" si="3"/>
        <v>#N/A</v>
      </c>
    </row>
    <row r="66" spans="1:31" x14ac:dyDescent="0.2">
      <c r="A66" s="12">
        <f>Forside!A78</f>
        <v>0</v>
      </c>
      <c r="B66" s="12">
        <f>Forside!B78</f>
        <v>0</v>
      </c>
      <c r="C66" s="53">
        <f>Forside!D78</f>
        <v>0</v>
      </c>
      <c r="D66" s="89">
        <f>Forside!E78</f>
        <v>0</v>
      </c>
      <c r="E66" s="53">
        <f>Forside!S78</f>
        <v>0</v>
      </c>
      <c r="F66" s="12" t="e">
        <f>VLOOKUP(C66,Data_afgrøder!$A$30:$N$43,COLUMN(Data_afgrøder!B67),FALSE)</f>
        <v>#N/A</v>
      </c>
      <c r="G66" s="12">
        <v>0.9</v>
      </c>
      <c r="H66" s="154">
        <v>0</v>
      </c>
      <c r="I66" s="45" t="e">
        <f>IF(H66&gt;-1,H66,G66)*20.7*Forside!$B$7*F66</f>
        <v>#N/A</v>
      </c>
      <c r="J66" s="54">
        <v>1</v>
      </c>
      <c r="K66" s="12">
        <v>3</v>
      </c>
      <c r="L66" s="45" t="e">
        <f>IF(K66&gt;0,K66,J66)*1.7*Forside!$B$7*F66</f>
        <v>#N/A</v>
      </c>
      <c r="M66" s="12" t="e">
        <f>VLOOKUP(B66,Data_afgrøder!$A$1:$BM$29,COLUMN(Data_afgrøder!$AX$2),FALSE)</f>
        <v>#N/A</v>
      </c>
      <c r="N66" s="110"/>
      <c r="O66" s="45" t="e">
        <f>IF(N66&gt;0,N66,M66)*6.4*Forside!$B$7*F66</f>
        <v>#N/A</v>
      </c>
      <c r="P66" s="12" t="e">
        <f>VLOOKUP(B66,Data_afgrøder!$A$2:$BS$25,COLUMN(Data_afgrøder!AZ67),FALSE)</f>
        <v>#N/A</v>
      </c>
      <c r="Q66" s="12"/>
      <c r="R66" s="45" t="e">
        <f>IF(Q66&gt;0,Q66,P66)*1.8*Forside!$B$7*F66</f>
        <v>#N/A</v>
      </c>
      <c r="S66" s="12" t="e">
        <f>VLOOKUP(B66,Data_afgrøder!$A$1:$BG$28,COLUMN(Data_afgrøder!AY:AY),FALSE)</f>
        <v>#N/A</v>
      </c>
      <c r="T66" s="12"/>
      <c r="U66" s="45" t="e">
        <f>IF(T66&gt;0,T66,S66)*6*Forside!$B$7*F66</f>
        <v>#N/A</v>
      </c>
      <c r="V66" s="12" t="e">
        <f>VLOOKUP(B66,Data_afgrøder!$A$1:$BG$28,COLUMN(Data_afgrøder!BA:BA),FALSE)</f>
        <v>#N/A</v>
      </c>
      <c r="W66" s="45" t="e">
        <f>V66*14*Forside!$B$7*F66</f>
        <v>#N/A</v>
      </c>
      <c r="X66" s="45" t="e">
        <f>VLOOKUP(B66,Data_afgrøder!$A$1:$BP$29,COLUMN(Data_afgrøder!BB71),FALSE)*#REF!/1000*VLOOKUP(B66,Data_afgrøder!$A$1:$BS$29,COLUMN(Data_afgrøder!$AO$2),FALSE)*Forside!$B$7</f>
        <v>#N/A</v>
      </c>
      <c r="Y66" s="45" t="e">
        <f>VLOOKUP(B66,Data_afgrøder!$A$1:$BP$29,COLUMN(Data_afgrøder!BC71),FALSE)*#REF!/1000*VLOOKUP(B66,Data_afgrøder!$A$1:$BS$29,COLUMN(Data_afgrøder!$AO$2),FALSE)*Forside!$B$7</f>
        <v>#N/A</v>
      </c>
      <c r="Z66" s="45" t="e">
        <f>VLOOKUP(B66,Data_afgrøder!$A$1:$BP$29,COLUMN(Data_afgrøder!BD71),FALSE)*#REF!/1000*VLOOKUP(B66,Data_afgrøder!$A$1:$BS$29,COLUMN(Data_afgrøder!$AO$2),FALSE)*Forside!$B$7</f>
        <v>#N/A</v>
      </c>
      <c r="AA66" s="45" t="e">
        <f>VLOOKUP(B66,Data_afgrøder!$A$1:$BP$29,COLUMN(Data_afgrøder!BE71),FALSE)*#REF!/1000*VLOOKUP(B66,Data_afgrøder!$A$1:$BS$29,COLUMN(Data_afgrøder!$AO$2),FALSE)*Forside!$B$7</f>
        <v>#N/A</v>
      </c>
      <c r="AB66" s="12">
        <v>0.2</v>
      </c>
      <c r="AC66" s="12"/>
      <c r="AD66" s="45" t="e">
        <f>IF(AC66&gt;0,AC66,AB66)*1.5*Forside!$B$7*F66</f>
        <v>#N/A</v>
      </c>
      <c r="AE66" s="45" t="e">
        <f t="shared" si="3"/>
        <v>#N/A</v>
      </c>
    </row>
    <row r="67" spans="1:31" x14ac:dyDescent="0.2">
      <c r="A67" s="12">
        <f>Forside!A79</f>
        <v>0</v>
      </c>
      <c r="B67" s="12">
        <f>Forside!B79</f>
        <v>0</v>
      </c>
      <c r="C67" s="53">
        <f>Forside!D79</f>
        <v>0</v>
      </c>
      <c r="D67" s="89">
        <f>Forside!E79</f>
        <v>0</v>
      </c>
      <c r="E67" s="53">
        <f>Forside!S79</f>
        <v>0</v>
      </c>
      <c r="F67" s="12" t="e">
        <f>VLOOKUP(C67,Data_afgrøder!$A$30:$N$43,COLUMN(Data_afgrøder!B68),FALSE)</f>
        <v>#N/A</v>
      </c>
      <c r="G67" s="12">
        <v>0.9</v>
      </c>
      <c r="H67" s="154">
        <v>0</v>
      </c>
      <c r="I67" s="45" t="e">
        <f>IF(H67&gt;-1,H67,G67)*20.7*Forside!$B$7*F67</f>
        <v>#N/A</v>
      </c>
      <c r="J67" s="54">
        <v>1</v>
      </c>
      <c r="K67" s="12">
        <v>3</v>
      </c>
      <c r="L67" s="45" t="e">
        <f>IF(K67&gt;0,K67,J67)*1.7*Forside!$B$7*F67</f>
        <v>#N/A</v>
      </c>
      <c r="M67" s="12" t="e">
        <f>VLOOKUP(B67,Data_afgrøder!$A$1:$BM$29,COLUMN(Data_afgrøder!$AX$2),FALSE)</f>
        <v>#N/A</v>
      </c>
      <c r="N67" s="110"/>
      <c r="O67" s="45" t="e">
        <f>IF(N67&gt;0,N67,M67)*6.4*Forside!$B$7*F67</f>
        <v>#N/A</v>
      </c>
      <c r="P67" s="12" t="e">
        <f>VLOOKUP(B67,Data_afgrøder!$A$2:$BS$25,COLUMN(Data_afgrøder!AZ68),FALSE)</f>
        <v>#N/A</v>
      </c>
      <c r="Q67" s="12"/>
      <c r="R67" s="45" t="e">
        <f>IF(Q67&gt;0,Q67,P67)*1.8*Forside!$B$7*F67</f>
        <v>#N/A</v>
      </c>
      <c r="S67" s="12" t="e">
        <f>VLOOKUP(B67,Data_afgrøder!$A$1:$BG$28,COLUMN(Data_afgrøder!AY:AY),FALSE)</f>
        <v>#N/A</v>
      </c>
      <c r="T67" s="12"/>
      <c r="U67" s="45" t="e">
        <f>IF(T67&gt;0,T67,S67)*6*Forside!$B$7*F67</f>
        <v>#N/A</v>
      </c>
      <c r="V67" s="12" t="e">
        <f>VLOOKUP(B67,Data_afgrøder!$A$1:$BG$28,COLUMN(Data_afgrøder!BA:BA),FALSE)</f>
        <v>#N/A</v>
      </c>
      <c r="W67" s="45" t="e">
        <f>V67*14*Forside!$B$7*F67</f>
        <v>#N/A</v>
      </c>
      <c r="X67" s="45" t="e">
        <f>VLOOKUP(B67,Data_afgrøder!$A$1:$BP$29,COLUMN(Data_afgrøder!BB72),FALSE)*#REF!/1000*VLOOKUP(B67,Data_afgrøder!$A$1:$BS$29,COLUMN(Data_afgrøder!$AO$2),FALSE)*Forside!$B$7</f>
        <v>#N/A</v>
      </c>
      <c r="Y67" s="45" t="e">
        <f>VLOOKUP(B67,Data_afgrøder!$A$1:$BP$29,COLUMN(Data_afgrøder!BC72),FALSE)*#REF!/1000*VLOOKUP(B67,Data_afgrøder!$A$1:$BS$29,COLUMN(Data_afgrøder!$AO$2),FALSE)*Forside!$B$7</f>
        <v>#N/A</v>
      </c>
      <c r="Z67" s="45" t="e">
        <f>VLOOKUP(B67,Data_afgrøder!$A$1:$BP$29,COLUMN(Data_afgrøder!BD72),FALSE)*#REF!/1000*VLOOKUP(B67,Data_afgrøder!$A$1:$BS$29,COLUMN(Data_afgrøder!$AO$2),FALSE)*Forside!$B$7</f>
        <v>#N/A</v>
      </c>
      <c r="AA67" s="45" t="e">
        <f>VLOOKUP(B67,Data_afgrøder!$A$1:$BP$29,COLUMN(Data_afgrøder!BE72),FALSE)*#REF!/1000*VLOOKUP(B67,Data_afgrøder!$A$1:$BS$29,COLUMN(Data_afgrøder!$AO$2),FALSE)*Forside!$B$7</f>
        <v>#N/A</v>
      </c>
      <c r="AB67" s="12">
        <v>0.2</v>
      </c>
      <c r="AC67" s="12"/>
      <c r="AD67" s="45" t="e">
        <f>IF(AC67&gt;0,AC67,AB67)*1.5*Forside!$B$7*F67</f>
        <v>#N/A</v>
      </c>
      <c r="AE67" s="45" t="e">
        <f t="shared" si="3"/>
        <v>#N/A</v>
      </c>
    </row>
    <row r="68" spans="1:31" x14ac:dyDescent="0.2">
      <c r="A68" s="12">
        <f>Forside!A80</f>
        <v>0</v>
      </c>
      <c r="B68" s="12">
        <f>Forside!B80</f>
        <v>0</v>
      </c>
      <c r="C68" s="53">
        <f>Forside!D80</f>
        <v>0</v>
      </c>
      <c r="D68" s="89">
        <f>Forside!E80</f>
        <v>0</v>
      </c>
      <c r="E68" s="53">
        <f>Forside!S80</f>
        <v>0</v>
      </c>
      <c r="F68" s="12" t="e">
        <f>VLOOKUP(C68,Data_afgrøder!$A$30:$N$43,COLUMN(Data_afgrøder!B69),FALSE)</f>
        <v>#N/A</v>
      </c>
      <c r="G68" s="12">
        <v>0.9</v>
      </c>
      <c r="H68" s="154">
        <v>1</v>
      </c>
      <c r="I68" s="45" t="e">
        <f>IF(H68&gt;-1,H68,G68)*20.7*Forside!$B$7*F68</f>
        <v>#N/A</v>
      </c>
      <c r="J68" s="54">
        <v>1</v>
      </c>
      <c r="K68" s="12">
        <v>3</v>
      </c>
      <c r="L68" s="45" t="e">
        <f>IF(K68&gt;0,K68,J68)*1.7*Forside!$B$7*F68</f>
        <v>#N/A</v>
      </c>
      <c r="M68" s="12" t="e">
        <f>VLOOKUP(B68,Data_afgrøder!$A$1:$BM$29,COLUMN(Data_afgrøder!$AX$2),FALSE)</f>
        <v>#N/A</v>
      </c>
      <c r="N68" s="110"/>
      <c r="O68" s="45" t="e">
        <f>IF(N68&gt;0,N68,M68)*6.4*Forside!$B$7*F68</f>
        <v>#N/A</v>
      </c>
      <c r="P68" s="12" t="e">
        <f>VLOOKUP(B68,Data_afgrøder!$A$2:$BS$25,COLUMN(Data_afgrøder!AZ69),FALSE)</f>
        <v>#N/A</v>
      </c>
      <c r="Q68" s="12"/>
      <c r="R68" s="45" t="e">
        <f>IF(Q68&gt;0,Q68,P68)*1.8*Forside!$B$7*F68</f>
        <v>#N/A</v>
      </c>
      <c r="S68" s="12" t="e">
        <f>VLOOKUP(B68,Data_afgrøder!$A$1:$BG$28,COLUMN(Data_afgrøder!AY:AY),FALSE)</f>
        <v>#N/A</v>
      </c>
      <c r="T68" s="12"/>
      <c r="U68" s="45" t="e">
        <f>IF(T68&gt;0,T68,S68)*6*Forside!$B$7*F68</f>
        <v>#N/A</v>
      </c>
      <c r="V68" s="12" t="e">
        <f>VLOOKUP(B68,Data_afgrøder!$A$1:$BG$28,COLUMN(Data_afgrøder!BA:BA),FALSE)</f>
        <v>#N/A</v>
      </c>
      <c r="W68" s="45" t="e">
        <f>V68*14*Forside!$B$7*F68</f>
        <v>#N/A</v>
      </c>
      <c r="X68" s="45" t="e">
        <f>VLOOKUP(B68,Data_afgrøder!$A$1:$BP$29,COLUMN(Data_afgrøder!BB73),FALSE)*#REF!/1000*VLOOKUP(B68,Data_afgrøder!$A$1:$BS$29,COLUMN(Data_afgrøder!$AO$2),FALSE)*Forside!$B$7</f>
        <v>#N/A</v>
      </c>
      <c r="Y68" s="45" t="e">
        <f>VLOOKUP(B68,Data_afgrøder!$A$1:$BP$29,COLUMN(Data_afgrøder!BC73),FALSE)*#REF!/1000*VLOOKUP(B68,Data_afgrøder!$A$1:$BS$29,COLUMN(Data_afgrøder!$AO$2),FALSE)*Forside!$B$7</f>
        <v>#N/A</v>
      </c>
      <c r="Z68" s="45" t="e">
        <f>VLOOKUP(B68,Data_afgrøder!$A$1:$BP$29,COLUMN(Data_afgrøder!BD73),FALSE)*#REF!/1000*VLOOKUP(B68,Data_afgrøder!$A$1:$BS$29,COLUMN(Data_afgrøder!$AO$2),FALSE)*Forside!$B$7</f>
        <v>#N/A</v>
      </c>
      <c r="AA68" s="45" t="e">
        <f>VLOOKUP(B68,Data_afgrøder!$A$1:$BP$29,COLUMN(Data_afgrøder!BE73),FALSE)*#REF!/1000*VLOOKUP(B68,Data_afgrøder!$A$1:$BS$29,COLUMN(Data_afgrøder!$AO$2),FALSE)*Forside!$B$7</f>
        <v>#N/A</v>
      </c>
      <c r="AB68" s="12">
        <v>0.2</v>
      </c>
      <c r="AC68" s="12"/>
      <c r="AD68" s="45" t="e">
        <f>IF(AC68&gt;0,AC68,AB68)*1.5*Forside!$B$7*F68</f>
        <v>#N/A</v>
      </c>
      <c r="AE68" s="45" t="e">
        <f t="shared" si="3"/>
        <v>#N/A</v>
      </c>
    </row>
    <row r="69" spans="1:31" x14ac:dyDescent="0.2">
      <c r="A69" s="12">
        <f>Forside!A81</f>
        <v>0</v>
      </c>
      <c r="B69" s="12">
        <f>Forside!B81</f>
        <v>0</v>
      </c>
      <c r="C69" s="53">
        <f>Forside!D81</f>
        <v>0</v>
      </c>
      <c r="D69" s="89">
        <f>Forside!E81</f>
        <v>0</v>
      </c>
      <c r="E69" s="53">
        <f>Forside!S81</f>
        <v>0</v>
      </c>
      <c r="F69" s="12" t="e">
        <f>VLOOKUP(C69,Data_afgrøder!$A$30:$N$43,COLUMN(Data_afgrøder!B70),FALSE)</f>
        <v>#N/A</v>
      </c>
      <c r="G69" s="12">
        <v>0.9</v>
      </c>
      <c r="H69" s="154">
        <v>1</v>
      </c>
      <c r="I69" s="45" t="e">
        <f>IF(H69&gt;-1,H69,G69)*20.7*Forside!$B$7*F69</f>
        <v>#N/A</v>
      </c>
      <c r="J69" s="54">
        <v>1</v>
      </c>
      <c r="K69" s="12">
        <v>3</v>
      </c>
      <c r="L69" s="45" t="e">
        <f>IF(K69&gt;0,K69,J69)*1.7*Forside!$B$7*F69</f>
        <v>#N/A</v>
      </c>
      <c r="M69" s="12" t="e">
        <f>VLOOKUP(B69,Data_afgrøder!$A$1:$BM$29,COLUMN(Data_afgrøder!$AX$2),FALSE)</f>
        <v>#N/A</v>
      </c>
      <c r="N69" s="110"/>
      <c r="O69" s="45" t="e">
        <f>IF(N69&gt;0,N69,M69)*6.4*Forside!$B$7*F69</f>
        <v>#N/A</v>
      </c>
      <c r="P69" s="12" t="e">
        <f>VLOOKUP(B69,Data_afgrøder!$A$2:$BS$25,COLUMN(Data_afgrøder!AZ70),FALSE)</f>
        <v>#N/A</v>
      </c>
      <c r="Q69" s="12"/>
      <c r="R69" s="45" t="e">
        <f>IF(Q69&gt;0,Q69,P69)*1.8*Forside!$B$7*F69</f>
        <v>#N/A</v>
      </c>
      <c r="S69" s="12" t="e">
        <f>VLOOKUP(B69,Data_afgrøder!$A$1:$BG$28,COLUMN(Data_afgrøder!AY:AY),FALSE)</f>
        <v>#N/A</v>
      </c>
      <c r="T69" s="12"/>
      <c r="U69" s="45" t="e">
        <f>IF(T69&gt;0,T69,S69)*6*Forside!$B$7*F69</f>
        <v>#N/A</v>
      </c>
      <c r="V69" s="12" t="e">
        <f>VLOOKUP(B69,Data_afgrøder!$A$1:$BG$28,COLUMN(Data_afgrøder!BA:BA),FALSE)</f>
        <v>#N/A</v>
      </c>
      <c r="W69" s="45" t="e">
        <f>V69*14*Forside!$B$7*F69</f>
        <v>#N/A</v>
      </c>
      <c r="X69" s="45" t="e">
        <f>VLOOKUP(B69,Data_afgrøder!$A$1:$BP$29,COLUMN(Data_afgrøder!BB74),FALSE)*#REF!/1000*VLOOKUP(B69,Data_afgrøder!$A$1:$BS$29,COLUMN(Data_afgrøder!$AO$2),FALSE)*Forside!$B$7</f>
        <v>#N/A</v>
      </c>
      <c r="Y69" s="45" t="e">
        <f>VLOOKUP(B69,Data_afgrøder!$A$1:$BP$29,COLUMN(Data_afgrøder!BC74),FALSE)*#REF!/1000*VLOOKUP(B69,Data_afgrøder!$A$1:$BS$29,COLUMN(Data_afgrøder!$AO$2),FALSE)*Forside!$B$7</f>
        <v>#N/A</v>
      </c>
      <c r="Z69" s="45" t="e">
        <f>VLOOKUP(B69,Data_afgrøder!$A$1:$BP$29,COLUMN(Data_afgrøder!BD74),FALSE)*#REF!/1000*VLOOKUP(B69,Data_afgrøder!$A$1:$BS$29,COLUMN(Data_afgrøder!$AO$2),FALSE)*Forside!$B$7</f>
        <v>#N/A</v>
      </c>
      <c r="AA69" s="45" t="e">
        <f>VLOOKUP(B69,Data_afgrøder!$A$1:$BP$29,COLUMN(Data_afgrøder!BE74),FALSE)*#REF!/1000*VLOOKUP(B69,Data_afgrøder!$A$1:$BS$29,COLUMN(Data_afgrøder!$AO$2),FALSE)*Forside!$B$7</f>
        <v>#N/A</v>
      </c>
      <c r="AB69" s="12">
        <v>0.2</v>
      </c>
      <c r="AC69" s="12"/>
      <c r="AD69" s="45" t="e">
        <f>IF(AC69&gt;0,AC69,AB69)*1.5*Forside!$B$7*F69</f>
        <v>#N/A</v>
      </c>
      <c r="AE69" s="45" t="e">
        <f t="shared" si="3"/>
        <v>#N/A</v>
      </c>
    </row>
    <row r="70" spans="1:31" x14ac:dyDescent="0.2">
      <c r="A70" s="12">
        <f>Forside!A82</f>
        <v>0</v>
      </c>
      <c r="B70" s="12">
        <f>Forside!B82</f>
        <v>0</v>
      </c>
      <c r="C70" s="53">
        <f>Forside!D82</f>
        <v>0</v>
      </c>
      <c r="D70" s="89">
        <f>Forside!E82</f>
        <v>0</v>
      </c>
      <c r="E70" s="53">
        <f>Forside!S82</f>
        <v>0</v>
      </c>
      <c r="F70" s="12" t="e">
        <f>VLOOKUP(C70,Data_afgrøder!$A$30:$N$43,COLUMN(Data_afgrøder!B71),FALSE)</f>
        <v>#N/A</v>
      </c>
      <c r="G70" s="12">
        <v>0.9</v>
      </c>
      <c r="H70" s="154">
        <v>0</v>
      </c>
      <c r="I70" s="45" t="e">
        <f>IF(H70&gt;-1,H70,G70)*20.7*Forside!$B$7*F70</f>
        <v>#N/A</v>
      </c>
      <c r="J70" s="54">
        <v>1</v>
      </c>
      <c r="K70" s="12">
        <v>3</v>
      </c>
      <c r="L70" s="45" t="e">
        <f>IF(K70&gt;0,K70,J70)*1.7*Forside!$B$7*F70</f>
        <v>#N/A</v>
      </c>
      <c r="M70" s="12" t="e">
        <f>VLOOKUP(B70,Data_afgrøder!$A$1:$BM$29,COLUMN(Data_afgrøder!$AX$2),FALSE)</f>
        <v>#N/A</v>
      </c>
      <c r="N70" s="110"/>
      <c r="O70" s="45" t="e">
        <f>IF(N70&gt;0,N70,M70)*6.4*Forside!$B$7*F70</f>
        <v>#N/A</v>
      </c>
      <c r="P70" s="12" t="e">
        <f>VLOOKUP(B70,Data_afgrøder!$A$2:$BS$25,COLUMN(Data_afgrøder!AZ71),FALSE)</f>
        <v>#N/A</v>
      </c>
      <c r="Q70" s="12"/>
      <c r="R70" s="45" t="e">
        <f>IF(Q70&gt;0,Q70,P70)*1.8*Forside!$B$7*F70</f>
        <v>#N/A</v>
      </c>
      <c r="S70" s="12" t="e">
        <f>VLOOKUP(B70,Data_afgrøder!$A$1:$BG$28,COLUMN(Data_afgrøder!AY:AY),FALSE)</f>
        <v>#N/A</v>
      </c>
      <c r="T70" s="12"/>
      <c r="U70" s="45" t="e">
        <f>IF(T70&gt;0,T70,S70)*6*Forside!$B$7*F70</f>
        <v>#N/A</v>
      </c>
      <c r="V70" s="12" t="e">
        <f>VLOOKUP(B70,Data_afgrøder!$A$1:$BG$28,COLUMN(Data_afgrøder!BA:BA),FALSE)</f>
        <v>#N/A</v>
      </c>
      <c r="W70" s="45" t="e">
        <f>V70*14*Forside!$B$7*F70</f>
        <v>#N/A</v>
      </c>
      <c r="X70" s="45" t="e">
        <f>VLOOKUP(B70,Data_afgrøder!$A$1:$BP$29,COLUMN(Data_afgrøder!BB75),FALSE)*#REF!/1000*VLOOKUP(B70,Data_afgrøder!$A$1:$BS$29,COLUMN(Data_afgrøder!$AO$2),FALSE)*Forside!$B$7</f>
        <v>#N/A</v>
      </c>
      <c r="Y70" s="45" t="e">
        <f>VLOOKUP(B70,Data_afgrøder!$A$1:$BP$29,COLUMN(Data_afgrøder!BC75),FALSE)*#REF!/1000*VLOOKUP(B70,Data_afgrøder!$A$1:$BS$29,COLUMN(Data_afgrøder!$AO$2),FALSE)*Forside!$B$7</f>
        <v>#N/A</v>
      </c>
      <c r="Z70" s="45" t="e">
        <f>VLOOKUP(B70,Data_afgrøder!$A$1:$BP$29,COLUMN(Data_afgrøder!BD75),FALSE)*#REF!/1000*VLOOKUP(B70,Data_afgrøder!$A$1:$BS$29,COLUMN(Data_afgrøder!$AO$2),FALSE)*Forside!$B$7</f>
        <v>#N/A</v>
      </c>
      <c r="AA70" s="45" t="e">
        <f>VLOOKUP(B70,Data_afgrøder!$A$1:$BP$29,COLUMN(Data_afgrøder!BE75),FALSE)*#REF!/1000*VLOOKUP(B70,Data_afgrøder!$A$1:$BS$29,COLUMN(Data_afgrøder!$AO$2),FALSE)*Forside!$B$7</f>
        <v>#N/A</v>
      </c>
      <c r="AB70" s="12">
        <v>0.2</v>
      </c>
      <c r="AC70" s="12"/>
      <c r="AD70" s="45" t="e">
        <f>IF(AC70&gt;0,AC70,AB70)*1.5*Forside!$B$7*F70</f>
        <v>#N/A</v>
      </c>
      <c r="AE70" s="45" t="e">
        <f t="shared" si="3"/>
        <v>#N/A</v>
      </c>
    </row>
    <row r="71" spans="1:31" x14ac:dyDescent="0.2">
      <c r="A71" s="12">
        <f>Forside!A83</f>
        <v>0</v>
      </c>
      <c r="B71" s="12">
        <f>Forside!B83</f>
        <v>0</v>
      </c>
      <c r="C71" s="53">
        <f>Forside!D83</f>
        <v>0</v>
      </c>
      <c r="D71" s="89">
        <f>Forside!E83</f>
        <v>0</v>
      </c>
      <c r="E71" s="53">
        <f>Forside!S83</f>
        <v>0</v>
      </c>
      <c r="F71" s="12" t="e">
        <f>VLOOKUP(C71,Data_afgrøder!$A$30:$N$43,COLUMN(Data_afgrøder!B72),FALSE)</f>
        <v>#N/A</v>
      </c>
      <c r="G71" s="12">
        <v>0.9</v>
      </c>
      <c r="H71" s="154">
        <v>1</v>
      </c>
      <c r="I71" s="45" t="e">
        <f>IF(H71&gt;-1,H71,G71)*20.7*Forside!$B$7*F71</f>
        <v>#N/A</v>
      </c>
      <c r="J71" s="54">
        <v>1</v>
      </c>
      <c r="K71" s="12">
        <v>3</v>
      </c>
      <c r="L71" s="45" t="e">
        <f>IF(K71&gt;0,K71,J71)*1.7*Forside!$B$7*F71</f>
        <v>#N/A</v>
      </c>
      <c r="M71" s="12" t="e">
        <f>VLOOKUP(B71,Data_afgrøder!$A$1:$BM$29,COLUMN(Data_afgrøder!$AX$2),FALSE)</f>
        <v>#N/A</v>
      </c>
      <c r="N71" s="110"/>
      <c r="O71" s="45" t="e">
        <f>IF(N71&gt;0,N71,M71)*6.4*Forside!$B$7*F71</f>
        <v>#N/A</v>
      </c>
      <c r="P71" s="12" t="e">
        <f>VLOOKUP(B71,Data_afgrøder!$A$2:$BS$25,COLUMN(Data_afgrøder!AZ72),FALSE)</f>
        <v>#N/A</v>
      </c>
      <c r="Q71" s="12"/>
      <c r="R71" s="45" t="e">
        <f>IF(Q71&gt;0,Q71,P71)*1.8*Forside!$B$7*F71</f>
        <v>#N/A</v>
      </c>
      <c r="S71" s="12" t="e">
        <f>VLOOKUP(B71,Data_afgrøder!$A$1:$BG$28,COLUMN(Data_afgrøder!AY:AY),FALSE)</f>
        <v>#N/A</v>
      </c>
      <c r="T71" s="12"/>
      <c r="U71" s="45" t="e">
        <f>IF(T71&gt;0,T71,S71)*6*Forside!$B$7*F71</f>
        <v>#N/A</v>
      </c>
      <c r="V71" s="12" t="e">
        <f>VLOOKUP(B71,Data_afgrøder!$A$1:$BG$28,COLUMN(Data_afgrøder!BA:BA),FALSE)</f>
        <v>#N/A</v>
      </c>
      <c r="W71" s="45" t="e">
        <f>V71*14*Forside!$B$7*F71</f>
        <v>#N/A</v>
      </c>
      <c r="X71" s="45" t="e">
        <f>VLOOKUP(B71,Data_afgrøder!$A$1:$BP$29,COLUMN(Data_afgrøder!BB76),FALSE)*#REF!/1000*VLOOKUP(B71,Data_afgrøder!$A$1:$BS$29,COLUMN(Data_afgrøder!$AO$2),FALSE)*Forside!$B$7</f>
        <v>#N/A</v>
      </c>
      <c r="Y71" s="45" t="e">
        <f>VLOOKUP(B71,Data_afgrøder!$A$1:$BP$29,COLUMN(Data_afgrøder!BC76),FALSE)*#REF!/1000*VLOOKUP(B71,Data_afgrøder!$A$1:$BS$29,COLUMN(Data_afgrøder!$AO$2),FALSE)*Forside!$B$7</f>
        <v>#N/A</v>
      </c>
      <c r="Z71" s="45" t="e">
        <f>VLOOKUP(B71,Data_afgrøder!$A$1:$BP$29,COLUMN(Data_afgrøder!BD76),FALSE)*#REF!/1000*VLOOKUP(B71,Data_afgrøder!$A$1:$BS$29,COLUMN(Data_afgrøder!$AO$2),FALSE)*Forside!$B$7</f>
        <v>#N/A</v>
      </c>
      <c r="AA71" s="45" t="e">
        <f>VLOOKUP(B71,Data_afgrøder!$A$1:$BP$29,COLUMN(Data_afgrøder!BE76),FALSE)*#REF!/1000*VLOOKUP(B71,Data_afgrøder!$A$1:$BS$29,COLUMN(Data_afgrøder!$AO$2),FALSE)*Forside!$B$7</f>
        <v>#N/A</v>
      </c>
      <c r="AB71" s="12">
        <v>0.2</v>
      </c>
      <c r="AC71" s="12"/>
      <c r="AD71" s="45" t="e">
        <f>IF(AC71&gt;0,AC71,AB71)*1.5*Forside!$B$7*F71</f>
        <v>#N/A</v>
      </c>
      <c r="AE71" s="45" t="e">
        <f t="shared" si="3"/>
        <v>#N/A</v>
      </c>
    </row>
    <row r="72" spans="1:31" x14ac:dyDescent="0.2">
      <c r="A72" s="12">
        <f>Forside!A84</f>
        <v>0</v>
      </c>
      <c r="B72" s="12">
        <f>Forside!B84</f>
        <v>0</v>
      </c>
      <c r="C72" s="53">
        <f>Forside!D84</f>
        <v>0</v>
      </c>
      <c r="D72" s="89">
        <f>Forside!E84</f>
        <v>0</v>
      </c>
      <c r="E72" s="53">
        <f>Forside!S84</f>
        <v>0</v>
      </c>
      <c r="F72" s="12" t="e">
        <f>VLOOKUP(C72,Data_afgrøder!$A$30:$N$43,COLUMN(Data_afgrøder!B73),FALSE)</f>
        <v>#N/A</v>
      </c>
      <c r="G72" s="12">
        <v>0.9</v>
      </c>
      <c r="H72" s="154">
        <v>1</v>
      </c>
      <c r="I72" s="45" t="e">
        <f>IF(H72&gt;-1,H72,G72)*20.7*Forside!$B$7*F72</f>
        <v>#N/A</v>
      </c>
      <c r="J72" s="54">
        <v>1</v>
      </c>
      <c r="K72" s="12">
        <v>3</v>
      </c>
      <c r="L72" s="45" t="e">
        <f>IF(K72&gt;0,K72,J72)*1.7*Forside!$B$7*F72</f>
        <v>#N/A</v>
      </c>
      <c r="M72" s="12" t="e">
        <f>VLOOKUP(B72,Data_afgrøder!$A$1:$BM$29,COLUMN(Data_afgrøder!$AX$2),FALSE)</f>
        <v>#N/A</v>
      </c>
      <c r="N72" s="110"/>
      <c r="O72" s="45" t="e">
        <f>IF(N72&gt;0,N72,M72)*6.4*Forside!$B$7*F72</f>
        <v>#N/A</v>
      </c>
      <c r="P72" s="12" t="e">
        <f>VLOOKUP(B72,Data_afgrøder!$A$2:$BS$25,COLUMN(Data_afgrøder!AZ73),FALSE)</f>
        <v>#N/A</v>
      </c>
      <c r="Q72" s="12"/>
      <c r="R72" s="45" t="e">
        <f>IF(Q72&gt;0,Q72,P72)*1.8*Forside!$B$7*F72</f>
        <v>#N/A</v>
      </c>
      <c r="S72" s="12" t="e">
        <f>VLOOKUP(B72,Data_afgrøder!$A$1:$BG$28,COLUMN(Data_afgrøder!AY:AY),FALSE)</f>
        <v>#N/A</v>
      </c>
      <c r="T72" s="12"/>
      <c r="U72" s="45" t="e">
        <f>IF(T72&gt;0,T72,S72)*6*Forside!$B$7*F72</f>
        <v>#N/A</v>
      </c>
      <c r="V72" s="12" t="e">
        <f>VLOOKUP(B72,Data_afgrøder!$A$1:$BG$28,COLUMN(Data_afgrøder!BA:BA),FALSE)</f>
        <v>#N/A</v>
      </c>
      <c r="W72" s="45" t="e">
        <f>V72*14*Forside!$B$7*F72</f>
        <v>#N/A</v>
      </c>
      <c r="X72" s="45" t="e">
        <f>VLOOKUP(B72,Data_afgrøder!$A$1:$BP$29,COLUMN(Data_afgrøder!BB77),FALSE)*#REF!/1000*VLOOKUP(B72,Data_afgrøder!$A$1:$BS$29,COLUMN(Data_afgrøder!$AO$2),FALSE)*Forside!$B$7</f>
        <v>#N/A</v>
      </c>
      <c r="Y72" s="45" t="e">
        <f>VLOOKUP(B72,Data_afgrøder!$A$1:$BP$29,COLUMN(Data_afgrøder!BC77),FALSE)*#REF!/1000*VLOOKUP(B72,Data_afgrøder!$A$1:$BS$29,COLUMN(Data_afgrøder!$AO$2),FALSE)*Forside!$B$7</f>
        <v>#N/A</v>
      </c>
      <c r="Z72" s="45" t="e">
        <f>VLOOKUP(B72,Data_afgrøder!$A$1:$BP$29,COLUMN(Data_afgrøder!BD77),FALSE)*#REF!/1000*VLOOKUP(B72,Data_afgrøder!$A$1:$BS$29,COLUMN(Data_afgrøder!$AO$2),FALSE)*Forside!$B$7</f>
        <v>#N/A</v>
      </c>
      <c r="AA72" s="45" t="e">
        <f>VLOOKUP(B72,Data_afgrøder!$A$1:$BP$29,COLUMN(Data_afgrøder!BE77),FALSE)*#REF!/1000*VLOOKUP(B72,Data_afgrøder!$A$1:$BS$29,COLUMN(Data_afgrøder!$AO$2),FALSE)*Forside!$B$7</f>
        <v>#N/A</v>
      </c>
      <c r="AB72" s="12">
        <v>0.2</v>
      </c>
      <c r="AC72" s="12"/>
      <c r="AD72" s="45" t="e">
        <f>IF(AC72&gt;0,AC72,AB72)*1.5*Forside!$B$7*F72</f>
        <v>#N/A</v>
      </c>
      <c r="AE72" s="45" t="e">
        <f t="shared" si="3"/>
        <v>#N/A</v>
      </c>
    </row>
    <row r="73" spans="1:31" x14ac:dyDescent="0.2">
      <c r="A73" s="12">
        <f>Forside!A85</f>
        <v>0</v>
      </c>
      <c r="B73" s="12">
        <f>Forside!B85</f>
        <v>0</v>
      </c>
      <c r="C73" s="53">
        <f>Forside!D85</f>
        <v>0</v>
      </c>
      <c r="D73" s="89">
        <f>Forside!E85</f>
        <v>0</v>
      </c>
      <c r="E73" s="53">
        <f>Forside!S85</f>
        <v>0</v>
      </c>
      <c r="F73" s="12" t="e">
        <f>VLOOKUP(C73,Data_afgrøder!$A$30:$N$43,COLUMN(Data_afgrøder!B74),FALSE)</f>
        <v>#N/A</v>
      </c>
      <c r="G73" s="12">
        <v>0.9</v>
      </c>
      <c r="H73" s="154">
        <v>1</v>
      </c>
      <c r="I73" s="45" t="e">
        <f>IF(H73&gt;-1,H73,G73)*20.7*Forside!$B$7*F73</f>
        <v>#N/A</v>
      </c>
      <c r="J73" s="54">
        <v>1</v>
      </c>
      <c r="K73" s="12">
        <v>3</v>
      </c>
      <c r="L73" s="45" t="e">
        <f>IF(K73&gt;0,K73,J73)*1.7*Forside!$B$7*F73</f>
        <v>#N/A</v>
      </c>
      <c r="M73" s="12" t="e">
        <f>VLOOKUP(B73,Data_afgrøder!$A$1:$BM$29,COLUMN(Data_afgrøder!$AX$2),FALSE)</f>
        <v>#N/A</v>
      </c>
      <c r="N73" s="110"/>
      <c r="O73" s="45" t="e">
        <f>IF(N73&gt;0,N73,M73)*6.4*Forside!$B$7*F73</f>
        <v>#N/A</v>
      </c>
      <c r="P73" s="12" t="e">
        <f>VLOOKUP(B73,Data_afgrøder!$A$2:$BS$25,COLUMN(Data_afgrøder!AZ74),FALSE)</f>
        <v>#N/A</v>
      </c>
      <c r="Q73" s="12"/>
      <c r="R73" s="45" t="e">
        <f>IF(Q73&gt;0,Q73,P73)*1.8*Forside!$B$7*F73</f>
        <v>#N/A</v>
      </c>
      <c r="S73" s="12" t="e">
        <f>VLOOKUP(B73,Data_afgrøder!$A$1:$BG$28,COLUMN(Data_afgrøder!AY:AY),FALSE)</f>
        <v>#N/A</v>
      </c>
      <c r="T73" s="12"/>
      <c r="U73" s="45" t="e">
        <f>IF(T73&gt;0,T73,S73)*6*Forside!$B$7*F73</f>
        <v>#N/A</v>
      </c>
      <c r="V73" s="12" t="e">
        <f>VLOOKUP(B73,Data_afgrøder!$A$1:$BG$28,COLUMN(Data_afgrøder!BA:BA),FALSE)</f>
        <v>#N/A</v>
      </c>
      <c r="W73" s="45" t="e">
        <f>V73*14*Forside!$B$7*F73</f>
        <v>#N/A</v>
      </c>
      <c r="X73" s="45" t="e">
        <f>VLOOKUP(B73,Data_afgrøder!$A$1:$BP$29,COLUMN(Data_afgrøder!BB78),FALSE)*#REF!/1000*VLOOKUP(B73,Data_afgrøder!$A$1:$BS$29,COLUMN(Data_afgrøder!$AO$2),FALSE)*Forside!$B$7</f>
        <v>#N/A</v>
      </c>
      <c r="Y73" s="45" t="e">
        <f>VLOOKUP(B73,Data_afgrøder!$A$1:$BP$29,COLUMN(Data_afgrøder!BC78),FALSE)*#REF!/1000*VLOOKUP(B73,Data_afgrøder!$A$1:$BS$29,COLUMN(Data_afgrøder!$AO$2),FALSE)*Forside!$B$7</f>
        <v>#N/A</v>
      </c>
      <c r="Z73" s="45" t="e">
        <f>VLOOKUP(B73,Data_afgrøder!$A$1:$BP$29,COLUMN(Data_afgrøder!BD78),FALSE)*#REF!/1000*VLOOKUP(B73,Data_afgrøder!$A$1:$BS$29,COLUMN(Data_afgrøder!$AO$2),FALSE)*Forside!$B$7</f>
        <v>#N/A</v>
      </c>
      <c r="AA73" s="45" t="e">
        <f>VLOOKUP(B73,Data_afgrøder!$A$1:$BP$29,COLUMN(Data_afgrøder!BE78),FALSE)*#REF!/1000*VLOOKUP(B73,Data_afgrøder!$A$1:$BS$29,COLUMN(Data_afgrøder!$AO$2),FALSE)*Forside!$B$7</f>
        <v>#N/A</v>
      </c>
      <c r="AB73" s="12">
        <v>0.2</v>
      </c>
      <c r="AC73" s="12"/>
      <c r="AD73" s="45" t="e">
        <f>IF(AC73&gt;0,AC73,AB73)*1.5*Forside!$B$7*F73</f>
        <v>#N/A</v>
      </c>
      <c r="AE73" s="45" t="e">
        <f t="shared" si="3"/>
        <v>#N/A</v>
      </c>
    </row>
    <row r="74" spans="1:31" x14ac:dyDescent="0.2">
      <c r="A74" s="12">
        <f>Forside!A86</f>
        <v>0</v>
      </c>
      <c r="B74" s="12">
        <f>Forside!B86</f>
        <v>0</v>
      </c>
      <c r="C74" s="53">
        <f>Forside!D86</f>
        <v>0</v>
      </c>
      <c r="D74" s="89">
        <f>Forside!E86</f>
        <v>0</v>
      </c>
      <c r="E74" s="53">
        <f>Forside!S86</f>
        <v>0</v>
      </c>
      <c r="F74" s="12" t="e">
        <f>VLOOKUP(C74,Data_afgrøder!$A$30:$N$43,COLUMN(Data_afgrøder!B75),FALSE)</f>
        <v>#N/A</v>
      </c>
      <c r="G74" s="12">
        <v>0.9</v>
      </c>
      <c r="H74" s="154">
        <v>0</v>
      </c>
      <c r="I74" s="45" t="e">
        <f>IF(H74&gt;-1,H74,G74)*20.7*Forside!$B$7*F74</f>
        <v>#N/A</v>
      </c>
      <c r="J74" s="54">
        <v>1</v>
      </c>
      <c r="K74" s="12">
        <v>3</v>
      </c>
      <c r="L74" s="45" t="e">
        <f>IF(K74&gt;0,K74,J74)*1.7*Forside!$B$7*F74</f>
        <v>#N/A</v>
      </c>
      <c r="M74" s="12" t="e">
        <f>VLOOKUP(B74,Data_afgrøder!$A$1:$BM$29,COLUMN(Data_afgrøder!$AX$2),FALSE)</f>
        <v>#N/A</v>
      </c>
      <c r="N74" s="110"/>
      <c r="O74" s="45" t="e">
        <f>IF(N74&gt;0,N74,M74)*6.4*Forside!$B$7*F74</f>
        <v>#N/A</v>
      </c>
      <c r="P74" s="12" t="e">
        <f>VLOOKUP(B74,Data_afgrøder!$A$2:$BS$25,COLUMN(Data_afgrøder!AZ75),FALSE)</f>
        <v>#N/A</v>
      </c>
      <c r="Q74" s="12"/>
      <c r="R74" s="45" t="e">
        <f>IF(Q74&gt;0,Q74,P74)*1.8*Forside!$B$7*F74</f>
        <v>#N/A</v>
      </c>
      <c r="S74" s="12" t="e">
        <f>VLOOKUP(B74,Data_afgrøder!$A$1:$BG$28,COLUMN(Data_afgrøder!AY:AY),FALSE)</f>
        <v>#N/A</v>
      </c>
      <c r="T74" s="12"/>
      <c r="U74" s="45" t="e">
        <f>IF(T74&gt;0,T74,S74)*6*Forside!$B$7*F74</f>
        <v>#N/A</v>
      </c>
      <c r="V74" s="12" t="e">
        <f>VLOOKUP(B74,Data_afgrøder!$A$1:$BG$28,COLUMN(Data_afgrøder!BA:BA),FALSE)</f>
        <v>#N/A</v>
      </c>
      <c r="W74" s="45" t="e">
        <f>V74*14*Forside!$B$7*F74</f>
        <v>#N/A</v>
      </c>
      <c r="X74" s="45" t="e">
        <f>VLOOKUP(B74,Data_afgrøder!$A$1:$BP$29,COLUMN(Data_afgrøder!BB79),FALSE)*#REF!/1000*VLOOKUP(B74,Data_afgrøder!$A$1:$BS$29,COLUMN(Data_afgrøder!$AO$2),FALSE)*Forside!$B$7</f>
        <v>#N/A</v>
      </c>
      <c r="Y74" s="45" t="e">
        <f>VLOOKUP(B74,Data_afgrøder!$A$1:$BP$29,COLUMN(Data_afgrøder!BC79),FALSE)*#REF!/1000*VLOOKUP(B74,Data_afgrøder!$A$1:$BS$29,COLUMN(Data_afgrøder!$AO$2),FALSE)*Forside!$B$7</f>
        <v>#N/A</v>
      </c>
      <c r="Z74" s="45" t="e">
        <f>VLOOKUP(B74,Data_afgrøder!$A$1:$BP$29,COLUMN(Data_afgrøder!BD79),FALSE)*#REF!/1000*VLOOKUP(B74,Data_afgrøder!$A$1:$BS$29,COLUMN(Data_afgrøder!$AO$2),FALSE)*Forside!$B$7</f>
        <v>#N/A</v>
      </c>
      <c r="AA74" s="45" t="e">
        <f>VLOOKUP(B74,Data_afgrøder!$A$1:$BP$29,COLUMN(Data_afgrøder!BE79),FALSE)*#REF!/1000*VLOOKUP(B74,Data_afgrøder!$A$1:$BS$29,COLUMN(Data_afgrøder!$AO$2),FALSE)*Forside!$B$7</f>
        <v>#N/A</v>
      </c>
      <c r="AB74" s="12">
        <v>0.2</v>
      </c>
      <c r="AC74" s="12"/>
      <c r="AD74" s="45" t="e">
        <f>IF(AC74&gt;0,AC74,AB74)*1.5*Forside!$B$7*F74</f>
        <v>#N/A</v>
      </c>
      <c r="AE74" s="45" t="e">
        <f t="shared" si="3"/>
        <v>#N/A</v>
      </c>
    </row>
    <row r="75" spans="1:31" x14ac:dyDescent="0.2">
      <c r="A75" s="12">
        <f>Forside!A87</f>
        <v>0</v>
      </c>
      <c r="B75" s="12">
        <f>Forside!B87</f>
        <v>0</v>
      </c>
      <c r="C75" s="53">
        <f>Forside!D87</f>
        <v>0</v>
      </c>
      <c r="D75" s="89">
        <f>Forside!E87</f>
        <v>0</v>
      </c>
      <c r="E75" s="53">
        <f>Forside!S87</f>
        <v>0</v>
      </c>
      <c r="F75" s="12" t="e">
        <f>VLOOKUP(C75,Data_afgrøder!$A$30:$N$43,COLUMN(Data_afgrøder!B76),FALSE)</f>
        <v>#N/A</v>
      </c>
      <c r="G75" s="12">
        <v>0.9</v>
      </c>
      <c r="H75" s="154">
        <v>0</v>
      </c>
      <c r="I75" s="45" t="e">
        <f>IF(H75&gt;-1,H75,G75)*20.7*Forside!$B$7*F75</f>
        <v>#N/A</v>
      </c>
      <c r="J75" s="54">
        <v>1</v>
      </c>
      <c r="K75" s="12">
        <v>3</v>
      </c>
      <c r="L75" s="45" t="e">
        <f>IF(K75&gt;0,K75,J75)*1.7*Forside!$B$7*F75</f>
        <v>#N/A</v>
      </c>
      <c r="M75" s="12" t="e">
        <f>VLOOKUP(B75,Data_afgrøder!$A$1:$BM$29,COLUMN(Data_afgrøder!$AX$2),FALSE)</f>
        <v>#N/A</v>
      </c>
      <c r="N75" s="110"/>
      <c r="O75" s="45" t="e">
        <f>IF(N75&gt;0,N75,M75)*6.4*Forside!$B$7*F75</f>
        <v>#N/A</v>
      </c>
      <c r="P75" s="12" t="e">
        <f>VLOOKUP(B75,Data_afgrøder!$A$2:$BS$25,COLUMN(Data_afgrøder!AZ76),FALSE)</f>
        <v>#N/A</v>
      </c>
      <c r="Q75" s="12"/>
      <c r="R75" s="45" t="e">
        <f>IF(Q75&gt;0,Q75,P75)*1.8*Forside!$B$7*F75</f>
        <v>#N/A</v>
      </c>
      <c r="S75" s="12" t="e">
        <f>VLOOKUP(B75,Data_afgrøder!$A$1:$BG$28,COLUMN(Data_afgrøder!AY:AY),FALSE)</f>
        <v>#N/A</v>
      </c>
      <c r="T75" s="12"/>
      <c r="U75" s="45" t="e">
        <f>IF(T75&gt;0,T75,S75)*6*Forside!$B$7*F75</f>
        <v>#N/A</v>
      </c>
      <c r="V75" s="12" t="e">
        <f>VLOOKUP(B75,Data_afgrøder!$A$1:$BG$28,COLUMN(Data_afgrøder!BA:BA),FALSE)</f>
        <v>#N/A</v>
      </c>
      <c r="W75" s="45" t="e">
        <f>V75*14*Forside!$B$7*F75</f>
        <v>#N/A</v>
      </c>
      <c r="X75" s="45" t="e">
        <f>VLOOKUP(B75,Data_afgrøder!$A$1:$BP$29,COLUMN(Data_afgrøder!BB80),FALSE)*#REF!/1000*VLOOKUP(B75,Data_afgrøder!$A$1:$BS$29,COLUMN(Data_afgrøder!$AO$2),FALSE)*Forside!$B$7</f>
        <v>#N/A</v>
      </c>
      <c r="Y75" s="45" t="e">
        <f>VLOOKUP(B75,Data_afgrøder!$A$1:$BP$29,COLUMN(Data_afgrøder!BC80),FALSE)*#REF!/1000*VLOOKUP(B75,Data_afgrøder!$A$1:$BS$29,COLUMN(Data_afgrøder!$AO$2),FALSE)*Forside!$B$7</f>
        <v>#N/A</v>
      </c>
      <c r="Z75" s="45" t="e">
        <f>VLOOKUP(B75,Data_afgrøder!$A$1:$BP$29,COLUMN(Data_afgrøder!BD80),FALSE)*#REF!/1000*VLOOKUP(B75,Data_afgrøder!$A$1:$BS$29,COLUMN(Data_afgrøder!$AO$2),FALSE)*Forside!$B$7</f>
        <v>#N/A</v>
      </c>
      <c r="AA75" s="45" t="e">
        <f>VLOOKUP(B75,Data_afgrøder!$A$1:$BP$29,COLUMN(Data_afgrøder!BE80),FALSE)*#REF!/1000*VLOOKUP(B75,Data_afgrøder!$A$1:$BS$29,COLUMN(Data_afgrøder!$AO$2),FALSE)*Forside!$B$7</f>
        <v>#N/A</v>
      </c>
      <c r="AB75" s="12">
        <v>0.2</v>
      </c>
      <c r="AC75" s="12"/>
      <c r="AD75" s="45" t="e">
        <f>IF(AC75&gt;0,AC75,AB75)*1.5*Forside!$B$7*F75</f>
        <v>#N/A</v>
      </c>
      <c r="AE75" s="45" t="e">
        <f t="shared" si="3"/>
        <v>#N/A</v>
      </c>
    </row>
    <row r="76" spans="1:31" x14ac:dyDescent="0.2">
      <c r="A76" s="12">
        <f>Forside!A88</f>
        <v>0</v>
      </c>
      <c r="B76" s="12">
        <f>Forside!B88</f>
        <v>0</v>
      </c>
      <c r="C76" s="53">
        <f>Forside!D88</f>
        <v>0</v>
      </c>
      <c r="D76" s="89">
        <f>Forside!E88</f>
        <v>0</v>
      </c>
      <c r="E76" s="53">
        <f>Forside!S88</f>
        <v>0</v>
      </c>
      <c r="F76" s="12" t="e">
        <f>VLOOKUP(C76,Data_afgrøder!$A$30:$N$43,COLUMN(Data_afgrøder!B77),FALSE)</f>
        <v>#N/A</v>
      </c>
      <c r="G76" s="12">
        <v>0.9</v>
      </c>
      <c r="H76" s="154">
        <v>1</v>
      </c>
      <c r="I76" s="45" t="e">
        <f>IF(H76&gt;-1,H76,G76)*20.7*Forside!$B$7*F76</f>
        <v>#N/A</v>
      </c>
      <c r="J76" s="54">
        <v>1</v>
      </c>
      <c r="K76" s="12">
        <v>3</v>
      </c>
      <c r="L76" s="45" t="e">
        <f>IF(K76&gt;0,K76,J76)*1.7*Forside!$B$7*F76</f>
        <v>#N/A</v>
      </c>
      <c r="M76" s="12" t="e">
        <f>VLOOKUP(B76,Data_afgrøder!$A$1:$BM$29,COLUMN(Data_afgrøder!$AX$2),FALSE)</f>
        <v>#N/A</v>
      </c>
      <c r="N76" s="110"/>
      <c r="O76" s="45" t="e">
        <f>IF(N76&gt;0,N76,M76)*6.4*Forside!$B$7*F76</f>
        <v>#N/A</v>
      </c>
      <c r="P76" s="12" t="e">
        <f>VLOOKUP(B76,Data_afgrøder!$A$2:$BS$25,COLUMN(Data_afgrøder!AZ77),FALSE)</f>
        <v>#N/A</v>
      </c>
      <c r="Q76" s="12"/>
      <c r="R76" s="45" t="e">
        <f>IF(Q76&gt;0,Q76,P76)*1.8*Forside!$B$7*F76</f>
        <v>#N/A</v>
      </c>
      <c r="S76" s="12" t="e">
        <f>VLOOKUP(B76,Data_afgrøder!$A$1:$BG$28,COLUMN(Data_afgrøder!AY:AY),FALSE)</f>
        <v>#N/A</v>
      </c>
      <c r="T76" s="12"/>
      <c r="U76" s="45" t="e">
        <f>IF(T76&gt;0,T76,S76)*6*Forside!$B$7*F76</f>
        <v>#N/A</v>
      </c>
      <c r="V76" s="12" t="e">
        <f>VLOOKUP(B76,Data_afgrøder!$A$1:$BG$28,COLUMN(Data_afgrøder!BA:BA),FALSE)</f>
        <v>#N/A</v>
      </c>
      <c r="W76" s="45" t="e">
        <f>V76*14*Forside!$B$7*F76</f>
        <v>#N/A</v>
      </c>
      <c r="X76" s="45" t="e">
        <f>VLOOKUP(B76,Data_afgrøder!$A$1:$BP$29,COLUMN(Data_afgrøder!BB81),FALSE)*#REF!/1000*VLOOKUP(B76,Data_afgrøder!$A$1:$BS$29,COLUMN(Data_afgrøder!$AO$2),FALSE)*Forside!$B$7</f>
        <v>#N/A</v>
      </c>
      <c r="Y76" s="45" t="e">
        <f>VLOOKUP(B76,Data_afgrøder!$A$1:$BP$29,COLUMN(Data_afgrøder!BC81),FALSE)*#REF!/1000*VLOOKUP(B76,Data_afgrøder!$A$1:$BS$29,COLUMN(Data_afgrøder!$AO$2),FALSE)*Forside!$B$7</f>
        <v>#N/A</v>
      </c>
      <c r="Z76" s="45" t="e">
        <f>VLOOKUP(B76,Data_afgrøder!$A$1:$BP$29,COLUMN(Data_afgrøder!BD81),FALSE)*#REF!/1000*VLOOKUP(B76,Data_afgrøder!$A$1:$BS$29,COLUMN(Data_afgrøder!$AO$2),FALSE)*Forside!$B$7</f>
        <v>#N/A</v>
      </c>
      <c r="AA76" s="45" t="e">
        <f>VLOOKUP(B76,Data_afgrøder!$A$1:$BP$29,COLUMN(Data_afgrøder!BE81),FALSE)*#REF!/1000*VLOOKUP(B76,Data_afgrøder!$A$1:$BS$29,COLUMN(Data_afgrøder!$AO$2),FALSE)*Forside!$B$7</f>
        <v>#N/A</v>
      </c>
      <c r="AB76" s="12">
        <v>0.2</v>
      </c>
      <c r="AC76" s="12"/>
      <c r="AD76" s="45" t="e">
        <f>IF(AC76&gt;0,AC76,AB76)*1.5*Forside!$B$7*F76</f>
        <v>#N/A</v>
      </c>
      <c r="AE76" s="45" t="e">
        <f t="shared" si="3"/>
        <v>#N/A</v>
      </c>
    </row>
    <row r="77" spans="1:31" x14ac:dyDescent="0.2">
      <c r="A77" s="12">
        <f>Forside!A89</f>
        <v>0</v>
      </c>
      <c r="B77" s="12">
        <f>Forside!B89</f>
        <v>0</v>
      </c>
      <c r="C77" s="53">
        <f>Forside!D89</f>
        <v>0</v>
      </c>
      <c r="D77" s="89">
        <f>Forside!E89</f>
        <v>0</v>
      </c>
      <c r="E77" s="53">
        <f>Forside!S89</f>
        <v>0</v>
      </c>
      <c r="F77" s="12" t="e">
        <f>VLOOKUP(C77,Data_afgrøder!$A$30:$N$43,COLUMN(Data_afgrøder!B78),FALSE)</f>
        <v>#N/A</v>
      </c>
      <c r="G77" s="12">
        <v>0.9</v>
      </c>
      <c r="H77" s="154">
        <v>1</v>
      </c>
      <c r="I77" s="45" t="e">
        <f>IF(H77&gt;-1,H77,G77)*20.7*Forside!$B$7*F77</f>
        <v>#N/A</v>
      </c>
      <c r="J77" s="54">
        <v>1</v>
      </c>
      <c r="K77" s="12">
        <v>3</v>
      </c>
      <c r="L77" s="45" t="e">
        <f>IF(K77&gt;0,K77,J77)*1.7*Forside!$B$7*F77</f>
        <v>#N/A</v>
      </c>
      <c r="M77" s="12" t="e">
        <f>VLOOKUP(B77,Data_afgrøder!$A$1:$BM$29,COLUMN(Data_afgrøder!$AX$2),FALSE)</f>
        <v>#N/A</v>
      </c>
      <c r="N77" s="110"/>
      <c r="O77" s="45" t="e">
        <f>IF(N77&gt;0,N77,M77)*6.4*Forside!$B$7*F77</f>
        <v>#N/A</v>
      </c>
      <c r="P77" s="12" t="e">
        <f>VLOOKUP(B77,Data_afgrøder!$A$2:$BS$25,COLUMN(Data_afgrøder!AZ78),FALSE)</f>
        <v>#N/A</v>
      </c>
      <c r="Q77" s="12"/>
      <c r="R77" s="45" t="e">
        <f>IF(Q77&gt;0,Q77,P77)*1.8*Forside!$B$7*F77</f>
        <v>#N/A</v>
      </c>
      <c r="S77" s="12" t="e">
        <f>VLOOKUP(B77,Data_afgrøder!$A$1:$BG$28,COLUMN(Data_afgrøder!AY:AY),FALSE)</f>
        <v>#N/A</v>
      </c>
      <c r="T77" s="12"/>
      <c r="U77" s="45" t="e">
        <f>IF(T77&gt;0,T77,S77)*6*Forside!$B$7*F77</f>
        <v>#N/A</v>
      </c>
      <c r="V77" s="12" t="e">
        <f>VLOOKUP(B77,Data_afgrøder!$A$1:$BG$28,COLUMN(Data_afgrøder!BA:BA),FALSE)</f>
        <v>#N/A</v>
      </c>
      <c r="W77" s="45" t="e">
        <f>V77*14*Forside!$B$7*F77</f>
        <v>#N/A</v>
      </c>
      <c r="X77" s="45" t="e">
        <f>VLOOKUP(B77,Data_afgrøder!$A$1:$BP$29,COLUMN(Data_afgrøder!BB82),FALSE)*#REF!/1000*VLOOKUP(B77,Data_afgrøder!$A$1:$BS$29,COLUMN(Data_afgrøder!$AO$2),FALSE)*Forside!$B$7</f>
        <v>#N/A</v>
      </c>
      <c r="Y77" s="45" t="e">
        <f>VLOOKUP(B77,Data_afgrøder!$A$1:$BP$29,COLUMN(Data_afgrøder!BC82),FALSE)*#REF!/1000*VLOOKUP(B77,Data_afgrøder!$A$1:$BS$29,COLUMN(Data_afgrøder!$AO$2),FALSE)*Forside!$B$7</f>
        <v>#N/A</v>
      </c>
      <c r="Z77" s="45" t="e">
        <f>VLOOKUP(B77,Data_afgrøder!$A$1:$BP$29,COLUMN(Data_afgrøder!BD82),FALSE)*#REF!/1000*VLOOKUP(B77,Data_afgrøder!$A$1:$BS$29,COLUMN(Data_afgrøder!$AO$2),FALSE)*Forside!$B$7</f>
        <v>#N/A</v>
      </c>
      <c r="AA77" s="45" t="e">
        <f>VLOOKUP(B77,Data_afgrøder!$A$1:$BP$29,COLUMN(Data_afgrøder!BE82),FALSE)*#REF!/1000*VLOOKUP(B77,Data_afgrøder!$A$1:$BS$29,COLUMN(Data_afgrøder!$AO$2),FALSE)*Forside!$B$7</f>
        <v>#N/A</v>
      </c>
      <c r="AB77" s="12">
        <v>0.2</v>
      </c>
      <c r="AC77" s="12"/>
      <c r="AD77" s="45" t="e">
        <f>IF(AC77&gt;0,AC77,AB77)*1.5*Forside!$B$7*F77</f>
        <v>#N/A</v>
      </c>
      <c r="AE77" s="45" t="e">
        <f t="shared" si="3"/>
        <v>#N/A</v>
      </c>
    </row>
    <row r="78" spans="1:31" x14ac:dyDescent="0.2">
      <c r="A78" s="12">
        <f>Forside!A90</f>
        <v>0</v>
      </c>
      <c r="B78" s="12">
        <f>Forside!B90</f>
        <v>0</v>
      </c>
      <c r="C78" s="53">
        <f>Forside!D90</f>
        <v>0</v>
      </c>
      <c r="D78" s="89">
        <f>Forside!E90</f>
        <v>0</v>
      </c>
      <c r="E78" s="53">
        <f>Forside!S90</f>
        <v>0</v>
      </c>
      <c r="F78" s="12" t="e">
        <f>VLOOKUP(C78,Data_afgrøder!$A$30:$N$43,COLUMN(Data_afgrøder!B79),FALSE)</f>
        <v>#N/A</v>
      </c>
      <c r="G78" s="12">
        <v>0.9</v>
      </c>
      <c r="H78" s="154">
        <v>0</v>
      </c>
      <c r="I78" s="45" t="e">
        <f>IF(H78&gt;-1,H78,G78)*20.7*Forside!$B$7*F78</f>
        <v>#N/A</v>
      </c>
      <c r="J78" s="54">
        <v>1</v>
      </c>
      <c r="K78" s="12">
        <v>3</v>
      </c>
      <c r="L78" s="45" t="e">
        <f>IF(K78&gt;0,K78,J78)*1.7*Forside!$B$7*F78</f>
        <v>#N/A</v>
      </c>
      <c r="M78" s="12" t="e">
        <f>VLOOKUP(B78,Data_afgrøder!$A$1:$BM$29,COLUMN(Data_afgrøder!$AX$2),FALSE)</f>
        <v>#N/A</v>
      </c>
      <c r="N78" s="110"/>
      <c r="O78" s="45" t="e">
        <f>IF(N78&gt;0,N78,M78)*6.4*Forside!$B$7*F78</f>
        <v>#N/A</v>
      </c>
      <c r="P78" s="12" t="e">
        <f>VLOOKUP(B78,Data_afgrøder!$A$2:$BS$25,COLUMN(Data_afgrøder!AZ79),FALSE)</f>
        <v>#N/A</v>
      </c>
      <c r="Q78" s="12"/>
      <c r="R78" s="45" t="e">
        <f>IF(Q78&gt;0,Q78,P78)*1.8*Forside!$B$7*F78</f>
        <v>#N/A</v>
      </c>
      <c r="S78" s="12" t="e">
        <f>VLOOKUP(B78,Data_afgrøder!$A$1:$BG$28,COLUMN(Data_afgrøder!AY:AY),FALSE)</f>
        <v>#N/A</v>
      </c>
      <c r="T78" s="12"/>
      <c r="U78" s="45" t="e">
        <f>IF(T78&gt;0,T78,S78)*6*Forside!$B$7*F78</f>
        <v>#N/A</v>
      </c>
      <c r="V78" s="12" t="e">
        <f>VLOOKUP(B78,Data_afgrøder!$A$1:$BG$28,COLUMN(Data_afgrøder!BA:BA),FALSE)</f>
        <v>#N/A</v>
      </c>
      <c r="W78" s="45" t="e">
        <f>V78*14*Forside!$B$7*F78</f>
        <v>#N/A</v>
      </c>
      <c r="X78" s="45" t="e">
        <f>VLOOKUP(B78,Data_afgrøder!$A$1:$BP$29,COLUMN(Data_afgrøder!BB83),FALSE)*#REF!/1000*VLOOKUP(B78,Data_afgrøder!$A$1:$BS$29,COLUMN(Data_afgrøder!$AO$2),FALSE)*Forside!$B$7</f>
        <v>#N/A</v>
      </c>
      <c r="Y78" s="45" t="e">
        <f>VLOOKUP(B78,Data_afgrøder!$A$1:$BP$29,COLUMN(Data_afgrøder!BC83),FALSE)*#REF!/1000*VLOOKUP(B78,Data_afgrøder!$A$1:$BS$29,COLUMN(Data_afgrøder!$AO$2),FALSE)*Forside!$B$7</f>
        <v>#N/A</v>
      </c>
      <c r="Z78" s="45" t="e">
        <f>VLOOKUP(B78,Data_afgrøder!$A$1:$BP$29,COLUMN(Data_afgrøder!BD83),FALSE)*#REF!/1000*VLOOKUP(B78,Data_afgrøder!$A$1:$BS$29,COLUMN(Data_afgrøder!$AO$2),FALSE)*Forside!$B$7</f>
        <v>#N/A</v>
      </c>
      <c r="AA78" s="45" t="e">
        <f>VLOOKUP(B78,Data_afgrøder!$A$1:$BP$29,COLUMN(Data_afgrøder!BE83),FALSE)*#REF!/1000*VLOOKUP(B78,Data_afgrøder!$A$1:$BS$29,COLUMN(Data_afgrøder!$AO$2),FALSE)*Forside!$B$7</f>
        <v>#N/A</v>
      </c>
      <c r="AB78" s="12">
        <v>0.2</v>
      </c>
      <c r="AC78" s="12"/>
      <c r="AD78" s="45" t="e">
        <f>IF(AC78&gt;0,AC78,AB78)*1.5*Forside!$B$7*F78</f>
        <v>#N/A</v>
      </c>
      <c r="AE78" s="45" t="e">
        <f t="shared" si="3"/>
        <v>#N/A</v>
      </c>
    </row>
    <row r="79" spans="1:31" x14ac:dyDescent="0.2">
      <c r="A79" s="12">
        <f>Forside!A91</f>
        <v>0</v>
      </c>
      <c r="B79" s="12">
        <f>Forside!B91</f>
        <v>0</v>
      </c>
      <c r="C79" s="53">
        <f>Forside!D91</f>
        <v>0</v>
      </c>
      <c r="D79" s="89">
        <f>Forside!E91</f>
        <v>0</v>
      </c>
      <c r="E79" s="53">
        <f>Forside!S91</f>
        <v>0</v>
      </c>
      <c r="F79" s="12" t="e">
        <f>VLOOKUP(C79,Data_afgrøder!$A$30:$N$43,COLUMN(Data_afgrøder!B80),FALSE)</f>
        <v>#N/A</v>
      </c>
      <c r="G79" s="12">
        <v>0.9</v>
      </c>
      <c r="H79" s="154">
        <v>1</v>
      </c>
      <c r="I79" s="45" t="e">
        <f>IF(H79&gt;-1,H79,G79)*20.7*Forside!$B$7*F79</f>
        <v>#N/A</v>
      </c>
      <c r="J79" s="54">
        <v>1</v>
      </c>
      <c r="K79" s="12">
        <v>3</v>
      </c>
      <c r="L79" s="45" t="e">
        <f>IF(K79&gt;0,K79,J79)*1.7*Forside!$B$7*F79</f>
        <v>#N/A</v>
      </c>
      <c r="M79" s="12" t="e">
        <f>VLOOKUP(B79,Data_afgrøder!$A$1:$BM$29,COLUMN(Data_afgrøder!$AX$2),FALSE)</f>
        <v>#N/A</v>
      </c>
      <c r="N79" s="110"/>
      <c r="O79" s="45" t="e">
        <f>IF(N79&gt;0,N79,M79)*6.4*Forside!$B$7*F79</f>
        <v>#N/A</v>
      </c>
      <c r="P79" s="12" t="e">
        <f>VLOOKUP(B79,Data_afgrøder!$A$2:$BS$25,COLUMN(Data_afgrøder!AZ80),FALSE)</f>
        <v>#N/A</v>
      </c>
      <c r="Q79" s="12"/>
      <c r="R79" s="45" t="e">
        <f>IF(Q79&gt;0,Q79,P79)*1.8*Forside!$B$7*F79</f>
        <v>#N/A</v>
      </c>
      <c r="S79" s="12" t="e">
        <f>VLOOKUP(B79,Data_afgrøder!$A$1:$BG$28,COLUMN(Data_afgrøder!AY:AY),FALSE)</f>
        <v>#N/A</v>
      </c>
      <c r="T79" s="12"/>
      <c r="U79" s="45" t="e">
        <f>IF(T79&gt;0,T79,S79)*6*Forside!$B$7*F79</f>
        <v>#N/A</v>
      </c>
      <c r="V79" s="12" t="e">
        <f>VLOOKUP(B79,Data_afgrøder!$A$1:$BG$28,COLUMN(Data_afgrøder!BA:BA),FALSE)</f>
        <v>#N/A</v>
      </c>
      <c r="W79" s="45" t="e">
        <f>V79*14*Forside!$B$7*F79</f>
        <v>#N/A</v>
      </c>
      <c r="X79" s="45" t="e">
        <f>VLOOKUP(B79,Data_afgrøder!$A$1:$BP$29,COLUMN(Data_afgrøder!BB84),FALSE)*#REF!/1000*VLOOKUP(B79,Data_afgrøder!$A$1:$BS$29,COLUMN(Data_afgrøder!$AO$2),FALSE)*Forside!$B$7</f>
        <v>#N/A</v>
      </c>
      <c r="Y79" s="45" t="e">
        <f>VLOOKUP(B79,Data_afgrøder!$A$1:$BP$29,COLUMN(Data_afgrøder!BC84),FALSE)*#REF!/1000*VLOOKUP(B79,Data_afgrøder!$A$1:$BS$29,COLUMN(Data_afgrøder!$AO$2),FALSE)*Forside!$B$7</f>
        <v>#N/A</v>
      </c>
      <c r="Z79" s="45" t="e">
        <f>VLOOKUP(B79,Data_afgrøder!$A$1:$BP$29,COLUMN(Data_afgrøder!BD84),FALSE)*#REF!/1000*VLOOKUP(B79,Data_afgrøder!$A$1:$BS$29,COLUMN(Data_afgrøder!$AO$2),FALSE)*Forside!$B$7</f>
        <v>#N/A</v>
      </c>
      <c r="AA79" s="45" t="e">
        <f>VLOOKUP(B79,Data_afgrøder!$A$1:$BP$29,COLUMN(Data_afgrøder!BE84),FALSE)*#REF!/1000*VLOOKUP(B79,Data_afgrøder!$A$1:$BS$29,COLUMN(Data_afgrøder!$AO$2),FALSE)*Forside!$B$7</f>
        <v>#N/A</v>
      </c>
      <c r="AB79" s="12">
        <v>0.2</v>
      </c>
      <c r="AC79" s="12"/>
      <c r="AD79" s="45" t="e">
        <f>IF(AC79&gt;0,AC79,AB79)*1.5*Forside!$B$7*F79</f>
        <v>#N/A</v>
      </c>
      <c r="AE79" s="45" t="e">
        <f t="shared" si="3"/>
        <v>#N/A</v>
      </c>
    </row>
    <row r="80" spans="1:31" x14ac:dyDescent="0.2">
      <c r="A80" s="12">
        <f>Forside!A92</f>
        <v>0</v>
      </c>
      <c r="B80" s="12">
        <f>Forside!B92</f>
        <v>0</v>
      </c>
      <c r="C80" s="53">
        <f>Forside!D92</f>
        <v>0</v>
      </c>
      <c r="D80" s="89">
        <f>Forside!E92</f>
        <v>0</v>
      </c>
      <c r="E80" s="53">
        <f>Forside!S92</f>
        <v>0</v>
      </c>
      <c r="F80" s="12" t="e">
        <f>VLOOKUP(C80,Data_afgrøder!$A$30:$N$43,COLUMN(Data_afgrøder!B81),FALSE)</f>
        <v>#N/A</v>
      </c>
      <c r="G80" s="12">
        <v>0.9</v>
      </c>
      <c r="H80" s="154">
        <v>1</v>
      </c>
      <c r="I80" s="45" t="e">
        <f>IF(H80&gt;-1,H80,G80)*20.7*Forside!$B$7*F80</f>
        <v>#N/A</v>
      </c>
      <c r="J80" s="54">
        <v>1</v>
      </c>
      <c r="K80" s="12">
        <v>3</v>
      </c>
      <c r="L80" s="45" t="e">
        <f>IF(K80&gt;0,K80,J80)*1.7*Forside!$B$7*F80</f>
        <v>#N/A</v>
      </c>
      <c r="M80" s="12" t="e">
        <f>VLOOKUP(B80,Data_afgrøder!$A$1:$BM$29,COLUMN(Data_afgrøder!$AX$2),FALSE)</f>
        <v>#N/A</v>
      </c>
      <c r="N80" s="110"/>
      <c r="O80" s="45" t="e">
        <f>IF(N80&gt;0,N80,M80)*6.4*Forside!$B$7*F80</f>
        <v>#N/A</v>
      </c>
      <c r="P80" s="12" t="e">
        <f>VLOOKUP(B80,Data_afgrøder!$A$2:$BS$25,COLUMN(Data_afgrøder!AZ81),FALSE)</f>
        <v>#N/A</v>
      </c>
      <c r="Q80" s="12"/>
      <c r="R80" s="45" t="e">
        <f>IF(Q80&gt;0,Q80,P80)*1.8*Forside!$B$7*F80</f>
        <v>#N/A</v>
      </c>
      <c r="S80" s="12" t="e">
        <f>VLOOKUP(B80,Data_afgrøder!$A$1:$BG$28,COLUMN(Data_afgrøder!AY:AY),FALSE)</f>
        <v>#N/A</v>
      </c>
      <c r="T80" s="12"/>
      <c r="U80" s="45" t="e">
        <f>IF(T80&gt;0,T80,S80)*6*Forside!$B$7*F80</f>
        <v>#N/A</v>
      </c>
      <c r="V80" s="12" t="e">
        <f>VLOOKUP(B80,Data_afgrøder!$A$1:$BG$28,COLUMN(Data_afgrøder!BA:BA),FALSE)</f>
        <v>#N/A</v>
      </c>
      <c r="W80" s="45" t="e">
        <f>V80*14*Forside!$B$7*F80</f>
        <v>#N/A</v>
      </c>
      <c r="X80" s="45" t="e">
        <f>VLOOKUP(B80,Data_afgrøder!$A$1:$BP$29,COLUMN(Data_afgrøder!BB85),FALSE)*#REF!/1000*VLOOKUP(B80,Data_afgrøder!$A$1:$BS$29,COLUMN(Data_afgrøder!$AO$2),FALSE)*Forside!$B$7</f>
        <v>#N/A</v>
      </c>
      <c r="Y80" s="45" t="e">
        <f>VLOOKUP(B80,Data_afgrøder!$A$1:$BP$29,COLUMN(Data_afgrøder!BC85),FALSE)*#REF!/1000*VLOOKUP(B80,Data_afgrøder!$A$1:$BS$29,COLUMN(Data_afgrøder!$AO$2),FALSE)*Forside!$B$7</f>
        <v>#N/A</v>
      </c>
      <c r="Z80" s="45" t="e">
        <f>VLOOKUP(B80,Data_afgrøder!$A$1:$BP$29,COLUMN(Data_afgrøder!BD85),FALSE)*#REF!/1000*VLOOKUP(B80,Data_afgrøder!$A$1:$BS$29,COLUMN(Data_afgrøder!$AO$2),FALSE)*Forside!$B$7</f>
        <v>#N/A</v>
      </c>
      <c r="AA80" s="45" t="e">
        <f>VLOOKUP(B80,Data_afgrøder!$A$1:$BP$29,COLUMN(Data_afgrøder!BE85),FALSE)*#REF!/1000*VLOOKUP(B80,Data_afgrøder!$A$1:$BS$29,COLUMN(Data_afgrøder!$AO$2),FALSE)*Forside!$B$7</f>
        <v>#N/A</v>
      </c>
      <c r="AB80" s="12">
        <v>0.2</v>
      </c>
      <c r="AC80" s="12"/>
      <c r="AD80" s="45" t="e">
        <f>IF(AC80&gt;0,AC80,AB80)*1.5*Forside!$B$7*F80</f>
        <v>#N/A</v>
      </c>
      <c r="AE80" s="45" t="e">
        <f t="shared" si="3"/>
        <v>#N/A</v>
      </c>
    </row>
    <row r="81" spans="1:31" x14ac:dyDescent="0.2">
      <c r="A81" s="12">
        <f>Forside!A93</f>
        <v>0</v>
      </c>
      <c r="B81" s="12">
        <f>Forside!B93</f>
        <v>0</v>
      </c>
      <c r="C81" s="53">
        <f>Forside!D93</f>
        <v>0</v>
      </c>
      <c r="D81" s="89">
        <f>Forside!E93</f>
        <v>0</v>
      </c>
      <c r="E81" s="53">
        <f>Forside!S93</f>
        <v>0</v>
      </c>
      <c r="F81" s="12" t="e">
        <f>VLOOKUP(C81,Data_afgrøder!$A$30:$N$43,COLUMN(Data_afgrøder!B82),FALSE)</f>
        <v>#N/A</v>
      </c>
      <c r="G81" s="12">
        <v>0.9</v>
      </c>
      <c r="H81" s="154">
        <v>1</v>
      </c>
      <c r="I81" s="45" t="e">
        <f>IF(H81&gt;-1,H81,G81)*20.7*Forside!$B$7*F81</f>
        <v>#N/A</v>
      </c>
      <c r="J81" s="54">
        <v>1</v>
      </c>
      <c r="K81" s="12">
        <v>3</v>
      </c>
      <c r="L81" s="45" t="e">
        <f>IF(K81&gt;0,K81,J81)*1.7*Forside!$B$7*F81</f>
        <v>#N/A</v>
      </c>
      <c r="M81" s="12" t="e">
        <f>VLOOKUP(B81,Data_afgrøder!$A$1:$BM$29,COLUMN(Data_afgrøder!$AX$2),FALSE)</f>
        <v>#N/A</v>
      </c>
      <c r="N81" s="110"/>
      <c r="O81" s="45" t="e">
        <f>IF(N81&gt;0,N81,M81)*6.4*Forside!$B$7*F81</f>
        <v>#N/A</v>
      </c>
      <c r="P81" s="12" t="e">
        <f>VLOOKUP(B81,Data_afgrøder!$A$2:$BS$25,COLUMN(Data_afgrøder!AZ82),FALSE)</f>
        <v>#N/A</v>
      </c>
      <c r="Q81" s="12"/>
      <c r="R81" s="45" t="e">
        <f>IF(Q81&gt;0,Q81,P81)*1.8*Forside!$B$7*F81</f>
        <v>#N/A</v>
      </c>
      <c r="S81" s="12" t="e">
        <f>VLOOKUP(B81,Data_afgrøder!$A$1:$BG$28,COLUMN(Data_afgrøder!AY:AY),FALSE)</f>
        <v>#N/A</v>
      </c>
      <c r="T81" s="12"/>
      <c r="U81" s="45" t="e">
        <f>IF(T81&gt;0,T81,S81)*6*Forside!$B$7*F81</f>
        <v>#N/A</v>
      </c>
      <c r="V81" s="12" t="e">
        <f>VLOOKUP(B81,Data_afgrøder!$A$1:$BG$28,COLUMN(Data_afgrøder!BA:BA),FALSE)</f>
        <v>#N/A</v>
      </c>
      <c r="W81" s="45" t="e">
        <f>V81*14*Forside!$B$7*F81</f>
        <v>#N/A</v>
      </c>
      <c r="X81" s="45" t="e">
        <f>VLOOKUP(B81,Data_afgrøder!$A$1:$BP$29,COLUMN(Data_afgrøder!BB86),FALSE)*#REF!/1000*VLOOKUP(B81,Data_afgrøder!$A$1:$BS$29,COLUMN(Data_afgrøder!$AO$2),FALSE)*Forside!$B$7</f>
        <v>#N/A</v>
      </c>
      <c r="Y81" s="45" t="e">
        <f>VLOOKUP(B81,Data_afgrøder!$A$1:$BP$29,COLUMN(Data_afgrøder!BC86),FALSE)*#REF!/1000*VLOOKUP(B81,Data_afgrøder!$A$1:$BS$29,COLUMN(Data_afgrøder!$AO$2),FALSE)*Forside!$B$7</f>
        <v>#N/A</v>
      </c>
      <c r="Z81" s="45" t="e">
        <f>VLOOKUP(B81,Data_afgrøder!$A$1:$BP$29,COLUMN(Data_afgrøder!BD86),FALSE)*#REF!/1000*VLOOKUP(B81,Data_afgrøder!$A$1:$BS$29,COLUMN(Data_afgrøder!$AO$2),FALSE)*Forside!$B$7</f>
        <v>#N/A</v>
      </c>
      <c r="AA81" s="45" t="e">
        <f>VLOOKUP(B81,Data_afgrøder!$A$1:$BP$29,COLUMN(Data_afgrøder!BE86),FALSE)*#REF!/1000*VLOOKUP(B81,Data_afgrøder!$A$1:$BS$29,COLUMN(Data_afgrøder!$AO$2),FALSE)*Forside!$B$7</f>
        <v>#N/A</v>
      </c>
      <c r="AB81" s="12">
        <v>0.2</v>
      </c>
      <c r="AC81" s="12"/>
      <c r="AD81" s="45" t="e">
        <f>IF(AC81&gt;0,AC81,AB81)*1.5*Forside!$B$7*F81</f>
        <v>#N/A</v>
      </c>
      <c r="AE81" s="45" t="e">
        <f t="shared" si="3"/>
        <v>#N/A</v>
      </c>
    </row>
    <row r="82" spans="1:31" x14ac:dyDescent="0.2">
      <c r="A82" s="12">
        <f>Forside!A94</f>
        <v>0</v>
      </c>
      <c r="B82" s="12">
        <f>Forside!B94</f>
        <v>0</v>
      </c>
      <c r="C82" s="53">
        <f>Forside!D94</f>
        <v>0</v>
      </c>
      <c r="D82" s="89">
        <f>Forside!E94</f>
        <v>0</v>
      </c>
      <c r="E82" s="53">
        <f>Forside!S94</f>
        <v>0</v>
      </c>
      <c r="F82" s="12" t="e">
        <f>VLOOKUP(C82,Data_afgrøder!$A$30:$N$43,COLUMN(Data_afgrøder!B83),FALSE)</f>
        <v>#N/A</v>
      </c>
      <c r="G82" s="12">
        <v>0.9</v>
      </c>
      <c r="H82" s="154">
        <v>0</v>
      </c>
      <c r="I82" s="45" t="e">
        <f>IF(H82&gt;-1,H82,G82)*20.7*Forside!$B$7*F82</f>
        <v>#N/A</v>
      </c>
      <c r="J82" s="54">
        <v>1</v>
      </c>
      <c r="K82" s="12">
        <v>3</v>
      </c>
      <c r="L82" s="45" t="e">
        <f>IF(K82&gt;0,K82,J82)*1.7*Forside!$B$7*F82</f>
        <v>#N/A</v>
      </c>
      <c r="M82" s="12" t="e">
        <f>VLOOKUP(B82,Data_afgrøder!$A$1:$BM$29,COLUMN(Data_afgrøder!$AX$2),FALSE)</f>
        <v>#N/A</v>
      </c>
      <c r="N82" s="110"/>
      <c r="O82" s="45" t="e">
        <f>IF(N82&gt;0,N82,M82)*6.4*Forside!$B$7*F82</f>
        <v>#N/A</v>
      </c>
      <c r="P82" s="12" t="e">
        <f>VLOOKUP(B82,Data_afgrøder!$A$2:$BS$25,COLUMN(Data_afgrøder!AZ83),FALSE)</f>
        <v>#N/A</v>
      </c>
      <c r="Q82" s="12"/>
      <c r="R82" s="45" t="e">
        <f>IF(Q82&gt;0,Q82,P82)*1.8*Forside!$B$7*F82</f>
        <v>#N/A</v>
      </c>
      <c r="S82" s="12" t="e">
        <f>VLOOKUP(B82,Data_afgrøder!$A$1:$BG$28,COLUMN(Data_afgrøder!AY:AY),FALSE)</f>
        <v>#N/A</v>
      </c>
      <c r="T82" s="12"/>
      <c r="U82" s="45" t="e">
        <f>IF(T82&gt;0,T82,S82)*6*Forside!$B$7*F82</f>
        <v>#N/A</v>
      </c>
      <c r="V82" s="12" t="e">
        <f>VLOOKUP(B82,Data_afgrøder!$A$1:$BG$28,COLUMN(Data_afgrøder!BA:BA),FALSE)</f>
        <v>#N/A</v>
      </c>
      <c r="W82" s="45" t="e">
        <f>V82*14*Forside!$B$7*F82</f>
        <v>#N/A</v>
      </c>
      <c r="X82" s="45" t="e">
        <f>VLOOKUP(B82,Data_afgrøder!$A$1:$BP$29,COLUMN(Data_afgrøder!BB87),FALSE)*#REF!/1000*VLOOKUP(B82,Data_afgrøder!$A$1:$BS$29,COLUMN(Data_afgrøder!$AO$2),FALSE)*Forside!$B$7</f>
        <v>#N/A</v>
      </c>
      <c r="Y82" s="45" t="e">
        <f>VLOOKUP(B82,Data_afgrøder!$A$1:$BP$29,COLUMN(Data_afgrøder!BC87),FALSE)*#REF!/1000*VLOOKUP(B82,Data_afgrøder!$A$1:$BS$29,COLUMN(Data_afgrøder!$AO$2),FALSE)*Forside!$B$7</f>
        <v>#N/A</v>
      </c>
      <c r="Z82" s="45" t="e">
        <f>VLOOKUP(B82,Data_afgrøder!$A$1:$BP$29,COLUMN(Data_afgrøder!BD87),FALSE)*#REF!/1000*VLOOKUP(B82,Data_afgrøder!$A$1:$BS$29,COLUMN(Data_afgrøder!$AO$2),FALSE)*Forside!$B$7</f>
        <v>#N/A</v>
      </c>
      <c r="AA82" s="45" t="e">
        <f>VLOOKUP(B82,Data_afgrøder!$A$1:$BP$29,COLUMN(Data_afgrøder!BE87),FALSE)*#REF!/1000*VLOOKUP(B82,Data_afgrøder!$A$1:$BS$29,COLUMN(Data_afgrøder!$AO$2),FALSE)*Forside!$B$7</f>
        <v>#N/A</v>
      </c>
      <c r="AB82" s="12">
        <v>0.2</v>
      </c>
      <c r="AC82" s="12"/>
      <c r="AD82" s="45" t="e">
        <f>IF(AC82&gt;0,AC82,AB82)*1.5*Forside!$B$7*F82</f>
        <v>#N/A</v>
      </c>
      <c r="AE82" s="45" t="e">
        <f t="shared" si="3"/>
        <v>#N/A</v>
      </c>
    </row>
    <row r="83" spans="1:31" x14ac:dyDescent="0.2">
      <c r="A83" s="12">
        <f>Forside!A95</f>
        <v>0</v>
      </c>
      <c r="B83" s="12">
        <f>Forside!B95</f>
        <v>0</v>
      </c>
      <c r="C83" s="53">
        <f>Forside!D95</f>
        <v>0</v>
      </c>
      <c r="D83" s="89">
        <f>Forside!E95</f>
        <v>0</v>
      </c>
      <c r="E83" s="53">
        <f>Forside!S95</f>
        <v>0</v>
      </c>
      <c r="F83" s="12" t="e">
        <f>VLOOKUP(C83,Data_afgrøder!$A$30:$N$43,COLUMN(Data_afgrøder!B84),FALSE)</f>
        <v>#N/A</v>
      </c>
      <c r="G83" s="12">
        <v>0.9</v>
      </c>
      <c r="H83" s="154">
        <v>0</v>
      </c>
      <c r="I83" s="45" t="e">
        <f>IF(H83&gt;-1,H83,G83)*20.7*Forside!$B$7*F83</f>
        <v>#N/A</v>
      </c>
      <c r="J83" s="54">
        <v>1</v>
      </c>
      <c r="K83" s="12">
        <v>3</v>
      </c>
      <c r="L83" s="45" t="e">
        <f>IF(K83&gt;0,K83,J83)*1.7*Forside!$B$7*F83</f>
        <v>#N/A</v>
      </c>
      <c r="M83" s="12" t="e">
        <f>VLOOKUP(B83,Data_afgrøder!$A$1:$BM$29,COLUMN(Data_afgrøder!$AX$2),FALSE)</f>
        <v>#N/A</v>
      </c>
      <c r="N83" s="110"/>
      <c r="O83" s="45" t="e">
        <f>IF(N83&gt;0,N83,M83)*6.4*Forside!$B$7*F83</f>
        <v>#N/A</v>
      </c>
      <c r="P83" s="12" t="e">
        <f>VLOOKUP(B83,Data_afgrøder!$A$2:$BS$25,COLUMN(Data_afgrøder!AZ84),FALSE)</f>
        <v>#N/A</v>
      </c>
      <c r="Q83" s="12"/>
      <c r="R83" s="45" t="e">
        <f>IF(Q83&gt;0,Q83,P83)*1.8*Forside!$B$7*F83</f>
        <v>#N/A</v>
      </c>
      <c r="S83" s="12" t="e">
        <f>VLOOKUP(B83,Data_afgrøder!$A$1:$BG$28,COLUMN(Data_afgrøder!AY:AY),FALSE)</f>
        <v>#N/A</v>
      </c>
      <c r="T83" s="12"/>
      <c r="U83" s="45" t="e">
        <f>IF(T83&gt;0,T83,S83)*6*Forside!$B$7*F83</f>
        <v>#N/A</v>
      </c>
      <c r="V83" s="12" t="e">
        <f>VLOOKUP(B83,Data_afgrøder!$A$1:$BG$28,COLUMN(Data_afgrøder!BA:BA),FALSE)</f>
        <v>#N/A</v>
      </c>
      <c r="W83" s="45" t="e">
        <f>V83*14*Forside!$B$7*F83</f>
        <v>#N/A</v>
      </c>
      <c r="X83" s="45" t="e">
        <f>VLOOKUP(B83,Data_afgrøder!$A$1:$BP$29,COLUMN(Data_afgrøder!BB88),FALSE)*#REF!/1000*VLOOKUP(B83,Data_afgrøder!$A$1:$BS$29,COLUMN(Data_afgrøder!$AO$2),FALSE)*Forside!$B$7</f>
        <v>#N/A</v>
      </c>
      <c r="Y83" s="45" t="e">
        <f>VLOOKUP(B83,Data_afgrøder!$A$1:$BP$29,COLUMN(Data_afgrøder!BC88),FALSE)*#REF!/1000*VLOOKUP(B83,Data_afgrøder!$A$1:$BS$29,COLUMN(Data_afgrøder!$AO$2),FALSE)*Forside!$B$7</f>
        <v>#N/A</v>
      </c>
      <c r="Z83" s="45" t="e">
        <f>VLOOKUP(B83,Data_afgrøder!$A$1:$BP$29,COLUMN(Data_afgrøder!BD88),FALSE)*#REF!/1000*VLOOKUP(B83,Data_afgrøder!$A$1:$BS$29,COLUMN(Data_afgrøder!$AO$2),FALSE)*Forside!$B$7</f>
        <v>#N/A</v>
      </c>
      <c r="AA83" s="45" t="e">
        <f>VLOOKUP(B83,Data_afgrøder!$A$1:$BP$29,COLUMN(Data_afgrøder!BE88),FALSE)*#REF!/1000*VLOOKUP(B83,Data_afgrøder!$A$1:$BS$29,COLUMN(Data_afgrøder!$AO$2),FALSE)*Forside!$B$7</f>
        <v>#N/A</v>
      </c>
      <c r="AB83" s="12">
        <v>0.2</v>
      </c>
      <c r="AC83" s="12"/>
      <c r="AD83" s="45" t="e">
        <f>IF(AC83&gt;0,AC83,AB83)*1.5*Forside!$B$7*F83</f>
        <v>#N/A</v>
      </c>
      <c r="AE83" s="45" t="e">
        <f t="shared" si="3"/>
        <v>#N/A</v>
      </c>
    </row>
    <row r="84" spans="1:31" x14ac:dyDescent="0.2">
      <c r="A84" s="12">
        <f>Forside!A96</f>
        <v>0</v>
      </c>
      <c r="B84" s="12">
        <f>Forside!B96</f>
        <v>0</v>
      </c>
      <c r="C84" s="53">
        <f>Forside!D96</f>
        <v>0</v>
      </c>
      <c r="D84" s="89">
        <f>Forside!E96</f>
        <v>0</v>
      </c>
      <c r="E84" s="53">
        <f>Forside!S96</f>
        <v>0</v>
      </c>
      <c r="F84" s="12" t="e">
        <f>VLOOKUP(C84,Data_afgrøder!$A$30:$N$43,COLUMN(Data_afgrøder!B85),FALSE)</f>
        <v>#N/A</v>
      </c>
      <c r="G84" s="12">
        <v>0.9</v>
      </c>
      <c r="H84" s="154">
        <v>1</v>
      </c>
      <c r="I84" s="45" t="e">
        <f>IF(H84&gt;-1,H84,G84)*20.7*Forside!$B$7*F84</f>
        <v>#N/A</v>
      </c>
      <c r="J84" s="54">
        <v>1</v>
      </c>
      <c r="K84" s="12">
        <v>3</v>
      </c>
      <c r="L84" s="45" t="e">
        <f>IF(K84&gt;0,K84,J84)*1.7*Forside!$B$7*F84</f>
        <v>#N/A</v>
      </c>
      <c r="M84" s="12" t="e">
        <f>VLOOKUP(B84,Data_afgrøder!$A$1:$BM$29,COLUMN(Data_afgrøder!$AX$2),FALSE)</f>
        <v>#N/A</v>
      </c>
      <c r="N84" s="110"/>
      <c r="O84" s="45" t="e">
        <f>IF(N84&gt;0,N84,M84)*6.4*Forside!$B$7*F84</f>
        <v>#N/A</v>
      </c>
      <c r="P84" s="12" t="e">
        <f>VLOOKUP(B84,Data_afgrøder!$A$2:$BS$25,COLUMN(Data_afgrøder!AZ85),FALSE)</f>
        <v>#N/A</v>
      </c>
      <c r="Q84" s="12"/>
      <c r="R84" s="45" t="e">
        <f>IF(Q84&gt;0,Q84,P84)*1.8*Forside!$B$7*F84</f>
        <v>#N/A</v>
      </c>
      <c r="S84" s="12" t="e">
        <f>VLOOKUP(B84,Data_afgrøder!$A$1:$BG$28,COLUMN(Data_afgrøder!AY:AY),FALSE)</f>
        <v>#N/A</v>
      </c>
      <c r="T84" s="12"/>
      <c r="U84" s="45" t="e">
        <f>IF(T84&gt;0,T84,S84)*6*Forside!$B$7*F84</f>
        <v>#N/A</v>
      </c>
      <c r="V84" s="12" t="e">
        <f>VLOOKUP(B84,Data_afgrøder!$A$1:$BG$28,COLUMN(Data_afgrøder!BA:BA),FALSE)</f>
        <v>#N/A</v>
      </c>
      <c r="W84" s="45" t="e">
        <f>V84*14*Forside!$B$7*F84</f>
        <v>#N/A</v>
      </c>
      <c r="X84" s="45" t="e">
        <f>VLOOKUP(B84,Data_afgrøder!$A$1:$BP$29,COLUMN(Data_afgrøder!BB89),FALSE)*#REF!/1000*VLOOKUP(B84,Data_afgrøder!$A$1:$BS$29,COLUMN(Data_afgrøder!$AO$2),FALSE)*Forside!$B$7</f>
        <v>#N/A</v>
      </c>
      <c r="Y84" s="45" t="e">
        <f>VLOOKUP(B84,Data_afgrøder!$A$1:$BP$29,COLUMN(Data_afgrøder!BC89),FALSE)*#REF!/1000*VLOOKUP(B84,Data_afgrøder!$A$1:$BS$29,COLUMN(Data_afgrøder!$AO$2),FALSE)*Forside!$B$7</f>
        <v>#N/A</v>
      </c>
      <c r="Z84" s="45" t="e">
        <f>VLOOKUP(B84,Data_afgrøder!$A$1:$BP$29,COLUMN(Data_afgrøder!BD89),FALSE)*#REF!/1000*VLOOKUP(B84,Data_afgrøder!$A$1:$BS$29,COLUMN(Data_afgrøder!$AO$2),FALSE)*Forside!$B$7</f>
        <v>#N/A</v>
      </c>
      <c r="AA84" s="45" t="e">
        <f>VLOOKUP(B84,Data_afgrøder!$A$1:$BP$29,COLUMN(Data_afgrøder!BE89),FALSE)*#REF!/1000*VLOOKUP(B84,Data_afgrøder!$A$1:$BS$29,COLUMN(Data_afgrøder!$AO$2),FALSE)*Forside!$B$7</f>
        <v>#N/A</v>
      </c>
      <c r="AB84" s="12">
        <v>0.2</v>
      </c>
      <c r="AC84" s="12"/>
      <c r="AD84" s="45" t="e">
        <f>IF(AC84&gt;0,AC84,AB84)*1.5*Forside!$B$7*F84</f>
        <v>#N/A</v>
      </c>
      <c r="AE84" s="45" t="e">
        <f t="shared" si="3"/>
        <v>#N/A</v>
      </c>
    </row>
    <row r="85" spans="1:31" x14ac:dyDescent="0.2">
      <c r="A85" s="12">
        <f>Forside!A97</f>
        <v>0</v>
      </c>
      <c r="B85" s="12">
        <f>Forside!B97</f>
        <v>0</v>
      </c>
      <c r="C85" s="53">
        <f>Forside!D97</f>
        <v>0</v>
      </c>
      <c r="D85" s="89">
        <f>Forside!E97</f>
        <v>0</v>
      </c>
      <c r="E85" s="53">
        <f>Forside!S97</f>
        <v>0</v>
      </c>
      <c r="F85" s="12" t="e">
        <f>VLOOKUP(C85,Data_afgrøder!$A$30:$N$43,COLUMN(Data_afgrøder!B86),FALSE)</f>
        <v>#N/A</v>
      </c>
      <c r="G85" s="12">
        <v>0.9</v>
      </c>
      <c r="H85" s="154">
        <v>1</v>
      </c>
      <c r="I85" s="45" t="e">
        <f>IF(H85&gt;-1,H85,G85)*20.7*Forside!$B$7*F85</f>
        <v>#N/A</v>
      </c>
      <c r="J85" s="54">
        <v>1</v>
      </c>
      <c r="K85" s="12">
        <v>3</v>
      </c>
      <c r="L85" s="45" t="e">
        <f>IF(K85&gt;0,K85,J85)*1.7*Forside!$B$7*F85</f>
        <v>#N/A</v>
      </c>
      <c r="M85" s="12" t="e">
        <f>VLOOKUP(B85,Data_afgrøder!$A$1:$BM$29,COLUMN(Data_afgrøder!$AX$2),FALSE)</f>
        <v>#N/A</v>
      </c>
      <c r="N85" s="110"/>
      <c r="O85" s="45" t="e">
        <f>IF(N85&gt;0,N85,M85)*6.4*Forside!$B$7*F85</f>
        <v>#N/A</v>
      </c>
      <c r="P85" s="12" t="e">
        <f>VLOOKUP(B85,Data_afgrøder!$A$2:$BS$25,COLUMN(Data_afgrøder!AZ86),FALSE)</f>
        <v>#N/A</v>
      </c>
      <c r="Q85" s="12"/>
      <c r="R85" s="45" t="e">
        <f>IF(Q85&gt;0,Q85,P85)*1.8*Forside!$B$7*F85</f>
        <v>#N/A</v>
      </c>
      <c r="S85" s="12" t="e">
        <f>VLOOKUP(B85,Data_afgrøder!$A$1:$BG$28,COLUMN(Data_afgrøder!AY:AY),FALSE)</f>
        <v>#N/A</v>
      </c>
      <c r="T85" s="12"/>
      <c r="U85" s="45" t="e">
        <f>IF(T85&gt;0,T85,S85)*6*Forside!$B$7*F85</f>
        <v>#N/A</v>
      </c>
      <c r="V85" s="12" t="e">
        <f>VLOOKUP(B85,Data_afgrøder!$A$1:$BG$28,COLUMN(Data_afgrøder!BA:BA),FALSE)</f>
        <v>#N/A</v>
      </c>
      <c r="W85" s="45" t="e">
        <f>V85*14*Forside!$B$7*F85</f>
        <v>#N/A</v>
      </c>
      <c r="X85" s="45" t="e">
        <f>VLOOKUP(B85,Data_afgrøder!$A$1:$BP$29,COLUMN(Data_afgrøder!BB90),FALSE)*#REF!/1000*VLOOKUP(B85,Data_afgrøder!$A$1:$BS$29,COLUMN(Data_afgrøder!$AO$2),FALSE)*Forside!$B$7</f>
        <v>#N/A</v>
      </c>
      <c r="Y85" s="45" t="e">
        <f>VLOOKUP(B85,Data_afgrøder!$A$1:$BP$29,COLUMN(Data_afgrøder!BC90),FALSE)*#REF!/1000*VLOOKUP(B85,Data_afgrøder!$A$1:$BS$29,COLUMN(Data_afgrøder!$AO$2),FALSE)*Forside!$B$7</f>
        <v>#N/A</v>
      </c>
      <c r="Z85" s="45" t="e">
        <f>VLOOKUP(B85,Data_afgrøder!$A$1:$BP$29,COLUMN(Data_afgrøder!BD90),FALSE)*#REF!/1000*VLOOKUP(B85,Data_afgrøder!$A$1:$BS$29,COLUMN(Data_afgrøder!$AO$2),FALSE)*Forside!$B$7</f>
        <v>#N/A</v>
      </c>
      <c r="AA85" s="45" t="e">
        <f>VLOOKUP(B85,Data_afgrøder!$A$1:$BP$29,COLUMN(Data_afgrøder!BE90),FALSE)*#REF!/1000*VLOOKUP(B85,Data_afgrøder!$A$1:$BS$29,COLUMN(Data_afgrøder!$AO$2),FALSE)*Forside!$B$7</f>
        <v>#N/A</v>
      </c>
      <c r="AB85" s="12">
        <v>0.2</v>
      </c>
      <c r="AC85" s="12"/>
      <c r="AD85" s="45" t="e">
        <f>IF(AC85&gt;0,AC85,AB85)*1.5*Forside!$B$7*F85</f>
        <v>#N/A</v>
      </c>
      <c r="AE85" s="45" t="e">
        <f t="shared" si="3"/>
        <v>#N/A</v>
      </c>
    </row>
    <row r="86" spans="1:31" x14ac:dyDescent="0.2">
      <c r="A86" s="12">
        <f>Forside!A98</f>
        <v>0</v>
      </c>
      <c r="B86" s="12">
        <f>Forside!B98</f>
        <v>0</v>
      </c>
      <c r="C86" s="53">
        <f>Forside!D98</f>
        <v>0</v>
      </c>
      <c r="D86" s="89">
        <f>Forside!E98</f>
        <v>0</v>
      </c>
      <c r="E86" s="53">
        <f>Forside!S98</f>
        <v>0</v>
      </c>
      <c r="F86" s="12" t="e">
        <f>VLOOKUP(C86,Data_afgrøder!$A$30:$N$43,COLUMN(Data_afgrøder!B87),FALSE)</f>
        <v>#N/A</v>
      </c>
      <c r="G86" s="12">
        <v>0.9</v>
      </c>
      <c r="H86" s="154">
        <v>0</v>
      </c>
      <c r="I86" s="45" t="e">
        <f>IF(H86&gt;-1,H86,G86)*20.7*Forside!$B$7*F86</f>
        <v>#N/A</v>
      </c>
      <c r="J86" s="54">
        <v>1</v>
      </c>
      <c r="K86" s="12">
        <v>3</v>
      </c>
      <c r="L86" s="45" t="e">
        <f>IF(K86&gt;0,K86,J86)*1.7*Forside!$B$7*F86</f>
        <v>#N/A</v>
      </c>
      <c r="M86" s="12" t="e">
        <f>VLOOKUP(B86,Data_afgrøder!$A$1:$BM$29,COLUMN(Data_afgrøder!$AX$2),FALSE)</f>
        <v>#N/A</v>
      </c>
      <c r="N86" s="110"/>
      <c r="O86" s="45" t="e">
        <f>IF(N86&gt;0,N86,M86)*6.4*Forside!$B$7*F86</f>
        <v>#N/A</v>
      </c>
      <c r="P86" s="12" t="e">
        <f>VLOOKUP(B86,Data_afgrøder!$A$2:$BS$25,COLUMN(Data_afgrøder!AZ87),FALSE)</f>
        <v>#N/A</v>
      </c>
      <c r="Q86" s="12"/>
      <c r="R86" s="45" t="e">
        <f>IF(Q86&gt;0,Q86,P86)*1.8*Forside!$B$7*F86</f>
        <v>#N/A</v>
      </c>
      <c r="S86" s="12" t="e">
        <f>VLOOKUP(B86,Data_afgrøder!$A$1:$BG$28,COLUMN(Data_afgrøder!AY:AY),FALSE)</f>
        <v>#N/A</v>
      </c>
      <c r="T86" s="12"/>
      <c r="U86" s="45" t="e">
        <f>IF(T86&gt;0,T86,S86)*6*Forside!$B$7*F86</f>
        <v>#N/A</v>
      </c>
      <c r="V86" s="12" t="e">
        <f>VLOOKUP(B86,Data_afgrøder!$A$1:$BG$28,COLUMN(Data_afgrøder!BA:BA),FALSE)</f>
        <v>#N/A</v>
      </c>
      <c r="W86" s="45" t="e">
        <f>V86*14*Forside!$B$7*F86</f>
        <v>#N/A</v>
      </c>
      <c r="X86" s="45" t="e">
        <f>VLOOKUP(B86,Data_afgrøder!$A$1:$BP$29,COLUMN(Data_afgrøder!BB91),FALSE)*#REF!/1000*VLOOKUP(B86,Data_afgrøder!$A$1:$BS$29,COLUMN(Data_afgrøder!$AO$2),FALSE)*Forside!$B$7</f>
        <v>#N/A</v>
      </c>
      <c r="Y86" s="45" t="e">
        <f>VLOOKUP(B86,Data_afgrøder!$A$1:$BP$29,COLUMN(Data_afgrøder!BC91),FALSE)*#REF!/1000*VLOOKUP(B86,Data_afgrøder!$A$1:$BS$29,COLUMN(Data_afgrøder!$AO$2),FALSE)*Forside!$B$7</f>
        <v>#N/A</v>
      </c>
      <c r="Z86" s="45" t="e">
        <f>VLOOKUP(B86,Data_afgrøder!$A$1:$BP$29,COLUMN(Data_afgrøder!BD91),FALSE)*#REF!/1000*VLOOKUP(B86,Data_afgrøder!$A$1:$BS$29,COLUMN(Data_afgrøder!$AO$2),FALSE)*Forside!$B$7</f>
        <v>#N/A</v>
      </c>
      <c r="AA86" s="45" t="e">
        <f>VLOOKUP(B86,Data_afgrøder!$A$1:$BP$29,COLUMN(Data_afgrøder!BE91),FALSE)*#REF!/1000*VLOOKUP(B86,Data_afgrøder!$A$1:$BS$29,COLUMN(Data_afgrøder!$AO$2),FALSE)*Forside!$B$7</f>
        <v>#N/A</v>
      </c>
      <c r="AB86" s="12">
        <v>0.2</v>
      </c>
      <c r="AC86" s="12"/>
      <c r="AD86" s="45" t="e">
        <f>IF(AC86&gt;0,AC86,AB86)*1.5*Forside!$B$7*F86</f>
        <v>#N/A</v>
      </c>
      <c r="AE86" s="45" t="e">
        <f t="shared" si="3"/>
        <v>#N/A</v>
      </c>
    </row>
    <row r="87" spans="1:31" x14ac:dyDescent="0.2">
      <c r="A87" s="12">
        <f>Forside!A99</f>
        <v>0</v>
      </c>
      <c r="B87" s="12">
        <f>Forside!B99</f>
        <v>0</v>
      </c>
      <c r="C87" s="53">
        <f>Forside!D99</f>
        <v>0</v>
      </c>
      <c r="D87" s="89">
        <f>Forside!E99</f>
        <v>0</v>
      </c>
      <c r="E87" s="53">
        <f>Forside!S99</f>
        <v>0</v>
      </c>
      <c r="F87" s="12" t="e">
        <f>VLOOKUP(C87,Data_afgrøder!$A$30:$N$43,COLUMN(Data_afgrøder!B88),FALSE)</f>
        <v>#N/A</v>
      </c>
      <c r="G87" s="12">
        <v>0.9</v>
      </c>
      <c r="H87" s="154">
        <v>1</v>
      </c>
      <c r="I87" s="45" t="e">
        <f>IF(H87&gt;-1,H87,G87)*20.7*Forside!$B$7*F87</f>
        <v>#N/A</v>
      </c>
      <c r="J87" s="54">
        <v>1</v>
      </c>
      <c r="K87" s="12">
        <v>3</v>
      </c>
      <c r="L87" s="45" t="e">
        <f>IF(K87&gt;0,K87,J87)*1.7*Forside!$B$7*F87</f>
        <v>#N/A</v>
      </c>
      <c r="M87" s="12" t="e">
        <f>VLOOKUP(B87,Data_afgrøder!$A$1:$BM$29,COLUMN(Data_afgrøder!$AX$2),FALSE)</f>
        <v>#N/A</v>
      </c>
      <c r="N87" s="110"/>
      <c r="O87" s="45" t="e">
        <f>IF(N87&gt;0,N87,M87)*6.4*Forside!$B$7*F87</f>
        <v>#N/A</v>
      </c>
      <c r="P87" s="12" t="e">
        <f>VLOOKUP(B87,Data_afgrøder!$A$2:$BS$25,COLUMN(Data_afgrøder!AZ88),FALSE)</f>
        <v>#N/A</v>
      </c>
      <c r="Q87" s="12"/>
      <c r="R87" s="45" t="e">
        <f>IF(Q87&gt;0,Q87,P87)*1.8*Forside!$B$7*F87</f>
        <v>#N/A</v>
      </c>
      <c r="S87" s="12" t="e">
        <f>VLOOKUP(B87,Data_afgrøder!$A$1:$BG$28,COLUMN(Data_afgrøder!AY:AY),FALSE)</f>
        <v>#N/A</v>
      </c>
      <c r="T87" s="12"/>
      <c r="U87" s="45" t="e">
        <f>IF(T87&gt;0,T87,S87)*6*Forside!$B$7*F87</f>
        <v>#N/A</v>
      </c>
      <c r="V87" s="12" t="e">
        <f>VLOOKUP(B87,Data_afgrøder!$A$1:$BG$28,COLUMN(Data_afgrøder!BA:BA),FALSE)</f>
        <v>#N/A</v>
      </c>
      <c r="W87" s="45" t="e">
        <f>V87*14*Forside!$B$7*F87</f>
        <v>#N/A</v>
      </c>
      <c r="X87" s="45" t="e">
        <f>VLOOKUP(B87,Data_afgrøder!$A$1:$BP$29,COLUMN(Data_afgrøder!BB92),FALSE)*#REF!/1000*VLOOKUP(B87,Data_afgrøder!$A$1:$BS$29,COLUMN(Data_afgrøder!$AO$2),FALSE)*Forside!$B$7</f>
        <v>#N/A</v>
      </c>
      <c r="Y87" s="45" t="e">
        <f>VLOOKUP(B87,Data_afgrøder!$A$1:$BP$29,COLUMN(Data_afgrøder!BC92),FALSE)*#REF!/1000*VLOOKUP(B87,Data_afgrøder!$A$1:$BS$29,COLUMN(Data_afgrøder!$AO$2),FALSE)*Forside!$B$7</f>
        <v>#N/A</v>
      </c>
      <c r="Z87" s="45" t="e">
        <f>VLOOKUP(B87,Data_afgrøder!$A$1:$BP$29,COLUMN(Data_afgrøder!BD92),FALSE)*#REF!/1000*VLOOKUP(B87,Data_afgrøder!$A$1:$BS$29,COLUMN(Data_afgrøder!$AO$2),FALSE)*Forside!$B$7</f>
        <v>#N/A</v>
      </c>
      <c r="AA87" s="45" t="e">
        <f>VLOOKUP(B87,Data_afgrøder!$A$1:$BP$29,COLUMN(Data_afgrøder!BE92),FALSE)*#REF!/1000*VLOOKUP(B87,Data_afgrøder!$A$1:$BS$29,COLUMN(Data_afgrøder!$AO$2),FALSE)*Forside!$B$7</f>
        <v>#N/A</v>
      </c>
      <c r="AB87" s="12">
        <v>0.2</v>
      </c>
      <c r="AC87" s="12"/>
      <c r="AD87" s="45" t="e">
        <f>IF(AC87&gt;0,AC87,AB87)*1.5*Forside!$B$7*F87</f>
        <v>#N/A</v>
      </c>
      <c r="AE87" s="45" t="e">
        <f t="shared" si="3"/>
        <v>#N/A</v>
      </c>
    </row>
    <row r="88" spans="1:31" x14ac:dyDescent="0.2">
      <c r="A88" s="12">
        <f>Forside!A100</f>
        <v>0</v>
      </c>
      <c r="B88" s="12">
        <f>Forside!B100</f>
        <v>0</v>
      </c>
      <c r="C88" s="53">
        <f>Forside!D100</f>
        <v>0</v>
      </c>
      <c r="D88" s="89">
        <f>Forside!E100</f>
        <v>0</v>
      </c>
      <c r="E88" s="53">
        <f>Forside!S100</f>
        <v>0</v>
      </c>
      <c r="F88" s="12" t="e">
        <f>VLOOKUP(C88,Data_afgrøder!$A$30:$N$43,COLUMN(Data_afgrøder!B89),FALSE)</f>
        <v>#N/A</v>
      </c>
      <c r="G88" s="12">
        <v>0.9</v>
      </c>
      <c r="H88" s="154">
        <v>1</v>
      </c>
      <c r="I88" s="45" t="e">
        <f>IF(H88&gt;-1,H88,G88)*20.7*Forside!$B$7*F88</f>
        <v>#N/A</v>
      </c>
      <c r="J88" s="54">
        <v>1</v>
      </c>
      <c r="K88" s="12">
        <v>3</v>
      </c>
      <c r="L88" s="45" t="e">
        <f>IF(K88&gt;0,K88,J88)*1.7*Forside!$B$7*F88</f>
        <v>#N/A</v>
      </c>
      <c r="M88" s="12" t="e">
        <f>VLOOKUP(B88,Data_afgrøder!$A$1:$BM$29,COLUMN(Data_afgrøder!$AX$2),FALSE)</f>
        <v>#N/A</v>
      </c>
      <c r="N88" s="110"/>
      <c r="O88" s="45" t="e">
        <f>IF(N88&gt;0,N88,M88)*6.4*Forside!$B$7*F88</f>
        <v>#N/A</v>
      </c>
      <c r="P88" s="12" t="e">
        <f>VLOOKUP(B88,Data_afgrøder!$A$2:$BS$25,COLUMN(Data_afgrøder!AZ89),FALSE)</f>
        <v>#N/A</v>
      </c>
      <c r="Q88" s="12"/>
      <c r="R88" s="45" t="e">
        <f>IF(Q88&gt;0,Q88,P88)*1.8*Forside!$B$7*F88</f>
        <v>#N/A</v>
      </c>
      <c r="S88" s="12" t="e">
        <f>VLOOKUP(B88,Data_afgrøder!$A$1:$BG$28,COLUMN(Data_afgrøder!AY:AY),FALSE)</f>
        <v>#N/A</v>
      </c>
      <c r="T88" s="12"/>
      <c r="U88" s="45" t="e">
        <f>IF(T88&gt;0,T88,S88)*6*Forside!$B$7*F88</f>
        <v>#N/A</v>
      </c>
      <c r="V88" s="12" t="e">
        <f>VLOOKUP(B88,Data_afgrøder!$A$1:$BG$28,COLUMN(Data_afgrøder!BA:BA),FALSE)</f>
        <v>#N/A</v>
      </c>
      <c r="W88" s="45" t="e">
        <f>V88*14*Forside!$B$7*F88</f>
        <v>#N/A</v>
      </c>
      <c r="X88" s="45" t="e">
        <f>VLOOKUP(B88,Data_afgrøder!$A$1:$BP$29,COLUMN(Data_afgrøder!BB93),FALSE)*#REF!/1000*VLOOKUP(B88,Data_afgrøder!$A$1:$BS$29,COLUMN(Data_afgrøder!$AO$2),FALSE)*Forside!$B$7</f>
        <v>#N/A</v>
      </c>
      <c r="Y88" s="45" t="e">
        <f>VLOOKUP(B88,Data_afgrøder!$A$1:$BP$29,COLUMN(Data_afgrøder!BC93),FALSE)*#REF!/1000*VLOOKUP(B88,Data_afgrøder!$A$1:$BS$29,COLUMN(Data_afgrøder!$AO$2),FALSE)*Forside!$B$7</f>
        <v>#N/A</v>
      </c>
      <c r="Z88" s="45" t="e">
        <f>VLOOKUP(B88,Data_afgrøder!$A$1:$BP$29,COLUMN(Data_afgrøder!BD93),FALSE)*#REF!/1000*VLOOKUP(B88,Data_afgrøder!$A$1:$BS$29,COLUMN(Data_afgrøder!$AO$2),FALSE)*Forside!$B$7</f>
        <v>#N/A</v>
      </c>
      <c r="AA88" s="45" t="e">
        <f>VLOOKUP(B88,Data_afgrøder!$A$1:$BP$29,COLUMN(Data_afgrøder!BE93),FALSE)*#REF!/1000*VLOOKUP(B88,Data_afgrøder!$A$1:$BS$29,COLUMN(Data_afgrøder!$AO$2),FALSE)*Forside!$B$7</f>
        <v>#N/A</v>
      </c>
      <c r="AB88" s="12">
        <v>0.2</v>
      </c>
      <c r="AC88" s="12"/>
      <c r="AD88" s="45" t="e">
        <f>IF(AC88&gt;0,AC88,AB88)*1.5*Forside!$B$7*F88</f>
        <v>#N/A</v>
      </c>
      <c r="AE88" s="45" t="e">
        <f t="shared" si="3"/>
        <v>#N/A</v>
      </c>
    </row>
    <row r="89" spans="1:31" x14ac:dyDescent="0.2">
      <c r="A89" s="12">
        <f>Forside!A101</f>
        <v>0</v>
      </c>
      <c r="B89" s="12">
        <f>Forside!B101</f>
        <v>0</v>
      </c>
      <c r="C89" s="53">
        <f>Forside!D101</f>
        <v>0</v>
      </c>
      <c r="D89" s="89">
        <f>Forside!E101</f>
        <v>0</v>
      </c>
      <c r="E89" s="53">
        <f>Forside!S101</f>
        <v>0</v>
      </c>
      <c r="F89" s="12" t="e">
        <f>VLOOKUP(C89,Data_afgrøder!$A$30:$N$43,COLUMN(Data_afgrøder!B90),FALSE)</f>
        <v>#N/A</v>
      </c>
      <c r="G89" s="12">
        <v>0.9</v>
      </c>
      <c r="H89" s="154">
        <v>1</v>
      </c>
      <c r="I89" s="45" t="e">
        <f>IF(H89&gt;-1,H89,G89)*20.7*Forside!$B$7*F89</f>
        <v>#N/A</v>
      </c>
      <c r="J89" s="54">
        <v>1</v>
      </c>
      <c r="K89" s="12">
        <v>3</v>
      </c>
      <c r="L89" s="45" t="e">
        <f>IF(K89&gt;0,K89,J89)*1.7*Forside!$B$7*F89</f>
        <v>#N/A</v>
      </c>
      <c r="M89" s="12" t="e">
        <f>VLOOKUP(B89,Data_afgrøder!$A$1:$BM$29,COLUMN(Data_afgrøder!$AX$2),FALSE)</f>
        <v>#N/A</v>
      </c>
      <c r="N89" s="110"/>
      <c r="O89" s="45" t="e">
        <f>IF(N89&gt;0,N89,M89)*6.4*Forside!$B$7*F89</f>
        <v>#N/A</v>
      </c>
      <c r="P89" s="12" t="e">
        <f>VLOOKUP(B89,Data_afgrøder!$A$2:$BS$25,COLUMN(Data_afgrøder!AZ90),FALSE)</f>
        <v>#N/A</v>
      </c>
      <c r="Q89" s="12"/>
      <c r="R89" s="45" t="e">
        <f>IF(Q89&gt;0,Q89,P89)*1.8*Forside!$B$7*F89</f>
        <v>#N/A</v>
      </c>
      <c r="S89" s="12" t="e">
        <f>VLOOKUP(B89,Data_afgrøder!$A$1:$BG$28,COLUMN(Data_afgrøder!AY:AY),FALSE)</f>
        <v>#N/A</v>
      </c>
      <c r="T89" s="12"/>
      <c r="U89" s="45" t="e">
        <f>IF(T89&gt;0,T89,S89)*6*Forside!$B$7*F89</f>
        <v>#N/A</v>
      </c>
      <c r="V89" s="12" t="e">
        <f>VLOOKUP(B89,Data_afgrøder!$A$1:$BG$28,COLUMN(Data_afgrøder!BA:BA),FALSE)</f>
        <v>#N/A</v>
      </c>
      <c r="W89" s="45" t="e">
        <f>V89*14*Forside!$B$7*F89</f>
        <v>#N/A</v>
      </c>
      <c r="X89" s="45" t="e">
        <f>VLOOKUP(B89,Data_afgrøder!$A$1:$BP$29,COLUMN(Data_afgrøder!BB94),FALSE)*#REF!/1000*VLOOKUP(B89,Data_afgrøder!$A$1:$BS$29,COLUMN(Data_afgrøder!$AO$2),FALSE)*Forside!$B$7</f>
        <v>#N/A</v>
      </c>
      <c r="Y89" s="45" t="e">
        <f>VLOOKUP(B89,Data_afgrøder!$A$1:$BP$29,COLUMN(Data_afgrøder!BC94),FALSE)*#REF!/1000*VLOOKUP(B89,Data_afgrøder!$A$1:$BS$29,COLUMN(Data_afgrøder!$AO$2),FALSE)*Forside!$B$7</f>
        <v>#N/A</v>
      </c>
      <c r="Z89" s="45" t="e">
        <f>VLOOKUP(B89,Data_afgrøder!$A$1:$BP$29,COLUMN(Data_afgrøder!BD94),FALSE)*#REF!/1000*VLOOKUP(B89,Data_afgrøder!$A$1:$BS$29,COLUMN(Data_afgrøder!$AO$2),FALSE)*Forside!$B$7</f>
        <v>#N/A</v>
      </c>
      <c r="AA89" s="45" t="e">
        <f>VLOOKUP(B89,Data_afgrøder!$A$1:$BP$29,COLUMN(Data_afgrøder!BE94),FALSE)*#REF!/1000*VLOOKUP(B89,Data_afgrøder!$A$1:$BS$29,COLUMN(Data_afgrøder!$AO$2),FALSE)*Forside!$B$7</f>
        <v>#N/A</v>
      </c>
      <c r="AB89" s="12">
        <v>0.2</v>
      </c>
      <c r="AC89" s="12"/>
      <c r="AD89" s="45" t="e">
        <f>IF(AC89&gt;0,AC89,AB89)*1.5*Forside!$B$7*F89</f>
        <v>#N/A</v>
      </c>
      <c r="AE89" s="45" t="e">
        <f t="shared" si="3"/>
        <v>#N/A</v>
      </c>
    </row>
    <row r="90" spans="1:31" x14ac:dyDescent="0.2">
      <c r="A90" s="12">
        <f>Forside!A102</f>
        <v>0</v>
      </c>
      <c r="B90" s="12">
        <f>Forside!B102</f>
        <v>0</v>
      </c>
      <c r="C90" s="53">
        <f>Forside!D102</f>
        <v>0</v>
      </c>
      <c r="D90" s="89">
        <f>Forside!E102</f>
        <v>0</v>
      </c>
      <c r="E90" s="53">
        <f>Forside!S102</f>
        <v>0</v>
      </c>
      <c r="F90" s="12" t="e">
        <f>VLOOKUP(C90,Data_afgrøder!$A$30:$N$43,COLUMN(Data_afgrøder!B91),FALSE)</f>
        <v>#N/A</v>
      </c>
      <c r="G90" s="12">
        <v>0.9</v>
      </c>
      <c r="H90" s="154">
        <v>0</v>
      </c>
      <c r="I90" s="45" t="e">
        <f>IF(H90&gt;-1,H90,G90)*20.7*Forside!$B$7*F90</f>
        <v>#N/A</v>
      </c>
      <c r="J90" s="54">
        <v>1</v>
      </c>
      <c r="K90" s="12">
        <v>3</v>
      </c>
      <c r="L90" s="45" t="e">
        <f>IF(K90&gt;0,K90,J90)*1.7*Forside!$B$7*F90</f>
        <v>#N/A</v>
      </c>
      <c r="M90" s="12" t="e">
        <f>VLOOKUP(B90,Data_afgrøder!$A$1:$BM$29,COLUMN(Data_afgrøder!$AX$2),FALSE)</f>
        <v>#N/A</v>
      </c>
      <c r="N90" s="110"/>
      <c r="O90" s="45" t="e">
        <f>IF(N90&gt;0,N90,M90)*6.4*Forside!$B$7*F90</f>
        <v>#N/A</v>
      </c>
      <c r="P90" s="12" t="e">
        <f>VLOOKUP(B90,Data_afgrøder!$A$2:$BS$25,COLUMN(Data_afgrøder!AZ91),FALSE)</f>
        <v>#N/A</v>
      </c>
      <c r="Q90" s="12"/>
      <c r="R90" s="45" t="e">
        <f>IF(Q90&gt;0,Q90,P90)*1.8*Forside!$B$7*F90</f>
        <v>#N/A</v>
      </c>
      <c r="S90" s="12" t="e">
        <f>VLOOKUP(B90,Data_afgrøder!$A$1:$BG$28,COLUMN(Data_afgrøder!AY:AY),FALSE)</f>
        <v>#N/A</v>
      </c>
      <c r="T90" s="12"/>
      <c r="U90" s="45" t="e">
        <f>IF(T90&gt;0,T90,S90)*6*Forside!$B$7*F90</f>
        <v>#N/A</v>
      </c>
      <c r="V90" s="12" t="e">
        <f>VLOOKUP(B90,Data_afgrøder!$A$1:$BG$28,COLUMN(Data_afgrøder!BA:BA),FALSE)</f>
        <v>#N/A</v>
      </c>
      <c r="W90" s="45" t="e">
        <f>V90*14*Forside!$B$7*F90</f>
        <v>#N/A</v>
      </c>
      <c r="X90" s="45" t="e">
        <f>VLOOKUP(B90,Data_afgrøder!$A$1:$BP$29,COLUMN(Data_afgrøder!BB95),FALSE)*#REF!/1000*VLOOKUP(B90,Data_afgrøder!$A$1:$BS$29,COLUMN(Data_afgrøder!$AO$2),FALSE)*Forside!$B$7</f>
        <v>#N/A</v>
      </c>
      <c r="Y90" s="45" t="e">
        <f>VLOOKUP(B90,Data_afgrøder!$A$1:$BP$29,COLUMN(Data_afgrøder!BC95),FALSE)*#REF!/1000*VLOOKUP(B90,Data_afgrøder!$A$1:$BS$29,COLUMN(Data_afgrøder!$AO$2),FALSE)*Forside!$B$7</f>
        <v>#N/A</v>
      </c>
      <c r="Z90" s="45" t="e">
        <f>VLOOKUP(B90,Data_afgrøder!$A$1:$BP$29,COLUMN(Data_afgrøder!BD95),FALSE)*#REF!/1000*VLOOKUP(B90,Data_afgrøder!$A$1:$BS$29,COLUMN(Data_afgrøder!$AO$2),FALSE)*Forside!$B$7</f>
        <v>#N/A</v>
      </c>
      <c r="AA90" s="45" t="e">
        <f>VLOOKUP(B90,Data_afgrøder!$A$1:$BP$29,COLUMN(Data_afgrøder!BE95),FALSE)*#REF!/1000*VLOOKUP(B90,Data_afgrøder!$A$1:$BS$29,COLUMN(Data_afgrøder!$AO$2),FALSE)*Forside!$B$7</f>
        <v>#N/A</v>
      </c>
      <c r="AB90" s="12">
        <v>0.2</v>
      </c>
      <c r="AC90" s="12"/>
      <c r="AD90" s="45" t="e">
        <f>IF(AC90&gt;0,AC90,AB90)*1.5*Forside!$B$7*F90</f>
        <v>#N/A</v>
      </c>
      <c r="AE90" s="45" t="e">
        <f t="shared" si="3"/>
        <v>#N/A</v>
      </c>
    </row>
    <row r="91" spans="1:31" x14ac:dyDescent="0.2">
      <c r="A91" s="12">
        <f>Forside!A103</f>
        <v>0</v>
      </c>
      <c r="B91" s="12">
        <f>Forside!B103</f>
        <v>0</v>
      </c>
      <c r="C91" s="53">
        <f>Forside!D103</f>
        <v>0</v>
      </c>
      <c r="D91" s="89">
        <f>Forside!E103</f>
        <v>0</v>
      </c>
      <c r="E91" s="53">
        <f>Forside!S103</f>
        <v>0</v>
      </c>
      <c r="F91" s="12" t="e">
        <f>VLOOKUP(C91,Data_afgrøder!$A$30:$N$43,COLUMN(Data_afgrøder!B92),FALSE)</f>
        <v>#N/A</v>
      </c>
      <c r="G91" s="12">
        <v>0.9</v>
      </c>
      <c r="H91" s="154">
        <v>0</v>
      </c>
      <c r="I91" s="45" t="e">
        <f>IF(H91&gt;-1,H91,G91)*20.7*Forside!$B$7*F91</f>
        <v>#N/A</v>
      </c>
      <c r="J91" s="54">
        <v>1</v>
      </c>
      <c r="K91" s="12">
        <v>3</v>
      </c>
      <c r="L91" s="45" t="e">
        <f>IF(K91&gt;0,K91,J91)*1.7*Forside!$B$7*F91</f>
        <v>#N/A</v>
      </c>
      <c r="M91" s="12" t="e">
        <f>VLOOKUP(B91,Data_afgrøder!$A$1:$BM$29,COLUMN(Data_afgrøder!$AX$2),FALSE)</f>
        <v>#N/A</v>
      </c>
      <c r="N91" s="110"/>
      <c r="O91" s="45" t="e">
        <f>IF(N91&gt;0,N91,M91)*6.4*Forside!$B$7*F91</f>
        <v>#N/A</v>
      </c>
      <c r="P91" s="12" t="e">
        <f>VLOOKUP(B91,Data_afgrøder!$A$2:$BS$25,COLUMN(Data_afgrøder!AZ92),FALSE)</f>
        <v>#N/A</v>
      </c>
      <c r="Q91" s="12"/>
      <c r="R91" s="45" t="e">
        <f>IF(Q91&gt;0,Q91,P91)*1.8*Forside!$B$7*F91</f>
        <v>#N/A</v>
      </c>
      <c r="S91" s="12" t="e">
        <f>VLOOKUP(B91,Data_afgrøder!$A$1:$BG$28,COLUMN(Data_afgrøder!AY:AY),FALSE)</f>
        <v>#N/A</v>
      </c>
      <c r="T91" s="12"/>
      <c r="U91" s="45" t="e">
        <f>IF(T91&gt;0,T91,S91)*6*Forside!$B$7*F91</f>
        <v>#N/A</v>
      </c>
      <c r="V91" s="12" t="e">
        <f>VLOOKUP(B91,Data_afgrøder!$A$1:$BG$28,COLUMN(Data_afgrøder!BA:BA),FALSE)</f>
        <v>#N/A</v>
      </c>
      <c r="W91" s="45" t="e">
        <f>V91*14*Forside!$B$7*F91</f>
        <v>#N/A</v>
      </c>
      <c r="X91" s="45" t="e">
        <f>VLOOKUP(B91,Data_afgrøder!$A$1:$BP$29,COLUMN(Data_afgrøder!BB96),FALSE)*#REF!/1000*VLOOKUP(B91,Data_afgrøder!$A$1:$BS$29,COLUMN(Data_afgrøder!$AO$2),FALSE)*Forside!$B$7</f>
        <v>#N/A</v>
      </c>
      <c r="Y91" s="45" t="e">
        <f>VLOOKUP(B91,Data_afgrøder!$A$1:$BP$29,COLUMN(Data_afgrøder!BC96),FALSE)*#REF!/1000*VLOOKUP(B91,Data_afgrøder!$A$1:$BS$29,COLUMN(Data_afgrøder!$AO$2),FALSE)*Forside!$B$7</f>
        <v>#N/A</v>
      </c>
      <c r="Z91" s="45" t="e">
        <f>VLOOKUP(B91,Data_afgrøder!$A$1:$BP$29,COLUMN(Data_afgrøder!BD96),FALSE)*#REF!/1000*VLOOKUP(B91,Data_afgrøder!$A$1:$BS$29,COLUMN(Data_afgrøder!$AO$2),FALSE)*Forside!$B$7</f>
        <v>#N/A</v>
      </c>
      <c r="AA91" s="45" t="e">
        <f>VLOOKUP(B91,Data_afgrøder!$A$1:$BP$29,COLUMN(Data_afgrøder!BE96),FALSE)*#REF!/1000*VLOOKUP(B91,Data_afgrøder!$A$1:$BS$29,COLUMN(Data_afgrøder!$AO$2),FALSE)*Forside!$B$7</f>
        <v>#N/A</v>
      </c>
      <c r="AB91" s="12">
        <v>0.2</v>
      </c>
      <c r="AC91" s="12"/>
      <c r="AD91" s="45" t="e">
        <f>IF(AC91&gt;0,AC91,AB91)*1.5*Forside!$B$7*F91</f>
        <v>#N/A</v>
      </c>
      <c r="AE91" s="45" t="e">
        <f t="shared" si="3"/>
        <v>#N/A</v>
      </c>
    </row>
    <row r="92" spans="1:31" x14ac:dyDescent="0.2">
      <c r="A92" s="12">
        <f>Forside!A104</f>
        <v>0</v>
      </c>
      <c r="B92" s="12">
        <f>Forside!B104</f>
        <v>0</v>
      </c>
      <c r="C92" s="53">
        <f>Forside!D104</f>
        <v>0</v>
      </c>
      <c r="D92" s="89">
        <f>Forside!E104</f>
        <v>0</v>
      </c>
      <c r="E92" s="53">
        <f>Forside!S104</f>
        <v>0</v>
      </c>
      <c r="F92" s="12" t="e">
        <f>VLOOKUP(C92,Data_afgrøder!$A$30:$N$43,COLUMN(Data_afgrøder!B93),FALSE)</f>
        <v>#N/A</v>
      </c>
      <c r="G92" s="12">
        <v>0.9</v>
      </c>
      <c r="H92" s="154">
        <v>1</v>
      </c>
      <c r="I92" s="45" t="e">
        <f>IF(H92&gt;-1,H92,G92)*20.7*Forside!$B$7*F92</f>
        <v>#N/A</v>
      </c>
      <c r="J92" s="54">
        <v>1</v>
      </c>
      <c r="K92" s="12">
        <v>3</v>
      </c>
      <c r="L92" s="45" t="e">
        <f>IF(K92&gt;0,K92,J92)*1.7*Forside!$B$7*F92</f>
        <v>#N/A</v>
      </c>
      <c r="M92" s="12" t="e">
        <f>VLOOKUP(B92,Data_afgrøder!$A$1:$BM$29,COLUMN(Data_afgrøder!$AX$2),FALSE)</f>
        <v>#N/A</v>
      </c>
      <c r="N92" s="110"/>
      <c r="O92" s="45" t="e">
        <f>IF(N92&gt;0,N92,M92)*6.4*Forside!$B$7*F92</f>
        <v>#N/A</v>
      </c>
      <c r="P92" s="12" t="e">
        <f>VLOOKUP(B92,Data_afgrøder!$A$2:$BS$25,COLUMN(Data_afgrøder!AZ93),FALSE)</f>
        <v>#N/A</v>
      </c>
      <c r="Q92" s="12"/>
      <c r="R92" s="45" t="e">
        <f>IF(Q92&gt;0,Q92,P92)*1.8*Forside!$B$7*F92</f>
        <v>#N/A</v>
      </c>
      <c r="S92" s="12" t="e">
        <f>VLOOKUP(B92,Data_afgrøder!$A$1:$BG$28,COLUMN(Data_afgrøder!AY:AY),FALSE)</f>
        <v>#N/A</v>
      </c>
      <c r="T92" s="12"/>
      <c r="U92" s="45" t="e">
        <f>IF(T92&gt;0,T92,S92)*6*Forside!$B$7*F92</f>
        <v>#N/A</v>
      </c>
      <c r="V92" s="12" t="e">
        <f>VLOOKUP(B92,Data_afgrøder!$A$1:$BG$28,COLUMN(Data_afgrøder!BA:BA),FALSE)</f>
        <v>#N/A</v>
      </c>
      <c r="W92" s="45" t="e">
        <f>V92*14*Forside!$B$7*F92</f>
        <v>#N/A</v>
      </c>
      <c r="X92" s="45" t="e">
        <f>VLOOKUP(B92,Data_afgrøder!$A$1:$BP$29,COLUMN(Data_afgrøder!BB97),FALSE)*#REF!/1000*VLOOKUP(B92,Data_afgrøder!$A$1:$BS$29,COLUMN(Data_afgrøder!$AO$2),FALSE)*Forside!$B$7</f>
        <v>#N/A</v>
      </c>
      <c r="Y92" s="45" t="e">
        <f>VLOOKUP(B92,Data_afgrøder!$A$1:$BP$29,COLUMN(Data_afgrøder!BC97),FALSE)*#REF!/1000*VLOOKUP(B92,Data_afgrøder!$A$1:$BS$29,COLUMN(Data_afgrøder!$AO$2),FALSE)*Forside!$B$7</f>
        <v>#N/A</v>
      </c>
      <c r="Z92" s="45" t="e">
        <f>VLOOKUP(B92,Data_afgrøder!$A$1:$BP$29,COLUMN(Data_afgrøder!BD97),FALSE)*#REF!/1000*VLOOKUP(B92,Data_afgrøder!$A$1:$BS$29,COLUMN(Data_afgrøder!$AO$2),FALSE)*Forside!$B$7</f>
        <v>#N/A</v>
      </c>
      <c r="AA92" s="45" t="e">
        <f>VLOOKUP(B92,Data_afgrøder!$A$1:$BP$29,COLUMN(Data_afgrøder!BE97),FALSE)*#REF!/1000*VLOOKUP(B92,Data_afgrøder!$A$1:$BS$29,COLUMN(Data_afgrøder!$AO$2),FALSE)*Forside!$B$7</f>
        <v>#N/A</v>
      </c>
      <c r="AB92" s="12">
        <v>0.2</v>
      </c>
      <c r="AC92" s="12"/>
      <c r="AD92" s="45" t="e">
        <f>IF(AC92&gt;0,AC92,AB92)*1.5*Forside!$B$7*F92</f>
        <v>#N/A</v>
      </c>
      <c r="AE92" s="45" t="e">
        <f t="shared" si="3"/>
        <v>#N/A</v>
      </c>
    </row>
    <row r="93" spans="1:31" x14ac:dyDescent="0.2">
      <c r="A93" s="12">
        <f>Forside!A105</f>
        <v>0</v>
      </c>
      <c r="B93" s="12">
        <f>Forside!B105</f>
        <v>0</v>
      </c>
      <c r="C93" s="53">
        <f>Forside!D105</f>
        <v>0</v>
      </c>
      <c r="D93" s="89">
        <f>Forside!E105</f>
        <v>0</v>
      </c>
      <c r="E93" s="53">
        <f>Forside!S105</f>
        <v>0</v>
      </c>
      <c r="F93" s="12" t="e">
        <f>VLOOKUP(C93,Data_afgrøder!$A$30:$N$43,COLUMN(Data_afgrøder!B94),FALSE)</f>
        <v>#N/A</v>
      </c>
      <c r="G93" s="12">
        <v>0.9</v>
      </c>
      <c r="H93" s="154">
        <v>1</v>
      </c>
      <c r="I93" s="45" t="e">
        <f>IF(H93&gt;-1,H93,G93)*20.7*Forside!$B$7*F93</f>
        <v>#N/A</v>
      </c>
      <c r="J93" s="54">
        <v>1</v>
      </c>
      <c r="K93" s="12">
        <v>3</v>
      </c>
      <c r="L93" s="45" t="e">
        <f>IF(K93&gt;0,K93,J93)*1.7*Forside!$B$7*F93</f>
        <v>#N/A</v>
      </c>
      <c r="M93" s="12" t="e">
        <f>VLOOKUP(B93,Data_afgrøder!$A$1:$BM$29,COLUMN(Data_afgrøder!$AX$2),FALSE)</f>
        <v>#N/A</v>
      </c>
      <c r="N93" s="110"/>
      <c r="O93" s="45" t="e">
        <f>IF(N93&gt;0,N93,M93)*6.4*Forside!$B$7*F93</f>
        <v>#N/A</v>
      </c>
      <c r="P93" s="12" t="e">
        <f>VLOOKUP(B93,Data_afgrøder!$A$2:$BS$25,COLUMN(Data_afgrøder!AZ94),FALSE)</f>
        <v>#N/A</v>
      </c>
      <c r="Q93" s="12"/>
      <c r="R93" s="45" t="e">
        <f>IF(Q93&gt;0,Q93,P93)*1.8*Forside!$B$7*F93</f>
        <v>#N/A</v>
      </c>
      <c r="S93" s="12" t="e">
        <f>VLOOKUP(B93,Data_afgrøder!$A$1:$BG$28,COLUMN(Data_afgrøder!AY:AY),FALSE)</f>
        <v>#N/A</v>
      </c>
      <c r="T93" s="12"/>
      <c r="U93" s="45" t="e">
        <f>IF(T93&gt;0,T93,S93)*6*Forside!$B$7*F93</f>
        <v>#N/A</v>
      </c>
      <c r="V93" s="12" t="e">
        <f>VLOOKUP(B93,Data_afgrøder!$A$1:$BG$28,COLUMN(Data_afgrøder!BA:BA),FALSE)</f>
        <v>#N/A</v>
      </c>
      <c r="W93" s="45" t="e">
        <f>V93*14*Forside!$B$7*F93</f>
        <v>#N/A</v>
      </c>
      <c r="X93" s="45" t="e">
        <f>VLOOKUP(B93,Data_afgrøder!$A$1:$BP$29,COLUMN(Data_afgrøder!BB98),FALSE)*#REF!/1000*VLOOKUP(B93,Data_afgrøder!$A$1:$BS$29,COLUMN(Data_afgrøder!$AO$2),FALSE)*Forside!$B$7</f>
        <v>#N/A</v>
      </c>
      <c r="Y93" s="45" t="e">
        <f>VLOOKUP(B93,Data_afgrøder!$A$1:$BP$29,COLUMN(Data_afgrøder!BC98),FALSE)*#REF!/1000*VLOOKUP(B93,Data_afgrøder!$A$1:$BS$29,COLUMN(Data_afgrøder!$AO$2),FALSE)*Forside!$B$7</f>
        <v>#N/A</v>
      </c>
      <c r="Z93" s="45" t="e">
        <f>VLOOKUP(B93,Data_afgrøder!$A$1:$BP$29,COLUMN(Data_afgrøder!BD98),FALSE)*#REF!/1000*VLOOKUP(B93,Data_afgrøder!$A$1:$BS$29,COLUMN(Data_afgrøder!$AO$2),FALSE)*Forside!$B$7</f>
        <v>#N/A</v>
      </c>
      <c r="AA93" s="45" t="e">
        <f>VLOOKUP(B93,Data_afgrøder!$A$1:$BP$29,COLUMN(Data_afgrøder!BE98),FALSE)*#REF!/1000*VLOOKUP(B93,Data_afgrøder!$A$1:$BS$29,COLUMN(Data_afgrøder!$AO$2),FALSE)*Forside!$B$7</f>
        <v>#N/A</v>
      </c>
      <c r="AB93" s="12">
        <v>0.2</v>
      </c>
      <c r="AC93" s="12"/>
      <c r="AD93" s="45" t="e">
        <f>IF(AC93&gt;0,AC93,AB93)*1.5*Forside!$B$7*F93</f>
        <v>#N/A</v>
      </c>
      <c r="AE93" s="45" t="e">
        <f t="shared" si="3"/>
        <v>#N/A</v>
      </c>
    </row>
    <row r="94" spans="1:31" x14ac:dyDescent="0.2">
      <c r="A94" s="12">
        <f>Forside!A106</f>
        <v>0</v>
      </c>
      <c r="B94" s="12">
        <f>Forside!B106</f>
        <v>0</v>
      </c>
      <c r="C94" s="53">
        <f>Forside!D106</f>
        <v>0</v>
      </c>
      <c r="D94" s="89">
        <f>Forside!E106</f>
        <v>0</v>
      </c>
      <c r="E94" s="53">
        <f>Forside!S106</f>
        <v>0</v>
      </c>
      <c r="F94" s="12" t="e">
        <f>VLOOKUP(C94,Data_afgrøder!$A$30:$N$43,COLUMN(Data_afgrøder!B95),FALSE)</f>
        <v>#N/A</v>
      </c>
      <c r="G94" s="12">
        <v>0.9</v>
      </c>
      <c r="H94" s="154">
        <v>0</v>
      </c>
      <c r="I94" s="45" t="e">
        <f>IF(H94&gt;-1,H94,G94)*20.7*Forside!$B$7*F94</f>
        <v>#N/A</v>
      </c>
      <c r="J94" s="54">
        <v>1</v>
      </c>
      <c r="K94" s="12">
        <v>3</v>
      </c>
      <c r="L94" s="45" t="e">
        <f>IF(K94&gt;0,K94,J94)*1.7*Forside!$B$7*F94</f>
        <v>#N/A</v>
      </c>
      <c r="M94" s="12" t="e">
        <f>VLOOKUP(B94,Data_afgrøder!$A$1:$BM$29,COLUMN(Data_afgrøder!$AX$2),FALSE)</f>
        <v>#N/A</v>
      </c>
      <c r="N94" s="110"/>
      <c r="O94" s="45" t="e">
        <f>IF(N94&gt;0,N94,M94)*6.4*Forside!$B$7*F94</f>
        <v>#N/A</v>
      </c>
      <c r="P94" s="12" t="e">
        <f>VLOOKUP(B94,Data_afgrøder!$A$2:$BS$25,COLUMN(Data_afgrøder!AZ95),FALSE)</f>
        <v>#N/A</v>
      </c>
      <c r="Q94" s="12"/>
      <c r="R94" s="45" t="e">
        <f>IF(Q94&gt;0,Q94,P94)*1.8*Forside!$B$7*F94</f>
        <v>#N/A</v>
      </c>
      <c r="S94" s="12" t="e">
        <f>VLOOKUP(B94,Data_afgrøder!$A$1:$BG$28,COLUMN(Data_afgrøder!AY:AY),FALSE)</f>
        <v>#N/A</v>
      </c>
      <c r="T94" s="12"/>
      <c r="U94" s="45" t="e">
        <f>IF(T94&gt;0,T94,S94)*6*Forside!$B$7*F94</f>
        <v>#N/A</v>
      </c>
      <c r="V94" s="12" t="e">
        <f>VLOOKUP(B94,Data_afgrøder!$A$1:$BG$28,COLUMN(Data_afgrøder!BA:BA),FALSE)</f>
        <v>#N/A</v>
      </c>
      <c r="W94" s="45" t="e">
        <f>V94*14*Forside!$B$7*F94</f>
        <v>#N/A</v>
      </c>
      <c r="X94" s="45" t="e">
        <f>VLOOKUP(B94,Data_afgrøder!$A$1:$BP$29,COLUMN(Data_afgrøder!BB99),FALSE)*#REF!/1000*VLOOKUP(B94,Data_afgrøder!$A$1:$BS$29,COLUMN(Data_afgrøder!$AO$2),FALSE)*Forside!$B$7</f>
        <v>#N/A</v>
      </c>
      <c r="Y94" s="45" t="e">
        <f>VLOOKUP(B94,Data_afgrøder!$A$1:$BP$29,COLUMN(Data_afgrøder!BC99),FALSE)*#REF!/1000*VLOOKUP(B94,Data_afgrøder!$A$1:$BS$29,COLUMN(Data_afgrøder!$AO$2),FALSE)*Forside!$B$7</f>
        <v>#N/A</v>
      </c>
      <c r="Z94" s="45" t="e">
        <f>VLOOKUP(B94,Data_afgrøder!$A$1:$BP$29,COLUMN(Data_afgrøder!BD99),FALSE)*#REF!/1000*VLOOKUP(B94,Data_afgrøder!$A$1:$BS$29,COLUMN(Data_afgrøder!$AO$2),FALSE)*Forside!$B$7</f>
        <v>#N/A</v>
      </c>
      <c r="AA94" s="45" t="e">
        <f>VLOOKUP(B94,Data_afgrøder!$A$1:$BP$29,COLUMN(Data_afgrøder!BE99),FALSE)*#REF!/1000*VLOOKUP(B94,Data_afgrøder!$A$1:$BS$29,COLUMN(Data_afgrøder!$AO$2),FALSE)*Forside!$B$7</f>
        <v>#N/A</v>
      </c>
      <c r="AB94" s="12">
        <v>0.2</v>
      </c>
      <c r="AC94" s="12"/>
      <c r="AD94" s="45" t="e">
        <f>IF(AC94&gt;0,AC94,AB94)*1.5*Forside!$B$7*F94</f>
        <v>#N/A</v>
      </c>
      <c r="AE94" s="45" t="e">
        <f t="shared" si="3"/>
        <v>#N/A</v>
      </c>
    </row>
    <row r="95" spans="1:31" x14ac:dyDescent="0.2">
      <c r="A95" s="12">
        <f>Forside!A107</f>
        <v>0</v>
      </c>
      <c r="B95" s="12">
        <f>Forside!B107</f>
        <v>0</v>
      </c>
      <c r="C95" s="53">
        <f>Forside!D107</f>
        <v>0</v>
      </c>
      <c r="D95" s="89">
        <f>Forside!E107</f>
        <v>0</v>
      </c>
      <c r="E95" s="53">
        <f>Forside!S107</f>
        <v>0</v>
      </c>
      <c r="F95" s="12" t="e">
        <f>VLOOKUP(C95,Data_afgrøder!$A$30:$N$43,COLUMN(Data_afgrøder!B96),FALSE)</f>
        <v>#N/A</v>
      </c>
      <c r="G95" s="12">
        <v>0.9</v>
      </c>
      <c r="H95" s="154">
        <v>1</v>
      </c>
      <c r="I95" s="45" t="e">
        <f>IF(H95&gt;-1,H95,G95)*20.7*Forside!$B$7*F95</f>
        <v>#N/A</v>
      </c>
      <c r="J95" s="54">
        <v>1</v>
      </c>
      <c r="K95" s="12">
        <v>3</v>
      </c>
      <c r="L95" s="45" t="e">
        <f>IF(K95&gt;0,K95,J95)*1.7*Forside!$B$7*F95</f>
        <v>#N/A</v>
      </c>
      <c r="M95" s="12" t="e">
        <f>VLOOKUP(B95,Data_afgrøder!$A$1:$BM$29,COLUMN(Data_afgrøder!$AX$2),FALSE)</f>
        <v>#N/A</v>
      </c>
      <c r="N95" s="110"/>
      <c r="O95" s="45" t="e">
        <f>IF(N95&gt;0,N95,M95)*6.4*Forside!$B$7*F95</f>
        <v>#N/A</v>
      </c>
      <c r="P95" s="12" t="e">
        <f>VLOOKUP(B95,Data_afgrøder!$A$2:$BS$25,COLUMN(Data_afgrøder!AZ96),FALSE)</f>
        <v>#N/A</v>
      </c>
      <c r="Q95" s="12"/>
      <c r="R95" s="45" t="e">
        <f>IF(Q95&gt;0,Q95,P95)*1.8*Forside!$B$7*F95</f>
        <v>#N/A</v>
      </c>
      <c r="S95" s="12" t="e">
        <f>VLOOKUP(B95,Data_afgrøder!$A$1:$BG$28,COLUMN(Data_afgrøder!AY:AY),FALSE)</f>
        <v>#N/A</v>
      </c>
      <c r="T95" s="12"/>
      <c r="U95" s="45" t="e">
        <f>IF(T95&gt;0,T95,S95)*6*Forside!$B$7*F95</f>
        <v>#N/A</v>
      </c>
      <c r="V95" s="12" t="e">
        <f>VLOOKUP(B95,Data_afgrøder!$A$1:$BG$28,COLUMN(Data_afgrøder!BA:BA),FALSE)</f>
        <v>#N/A</v>
      </c>
      <c r="W95" s="45" t="e">
        <f>V95*14*Forside!$B$7*F95</f>
        <v>#N/A</v>
      </c>
      <c r="X95" s="45" t="e">
        <f>VLOOKUP(B95,Data_afgrøder!$A$1:$BP$29,COLUMN(Data_afgrøder!BB100),FALSE)*#REF!/1000*VLOOKUP(B95,Data_afgrøder!$A$1:$BS$29,COLUMN(Data_afgrøder!$AO$2),FALSE)*Forside!$B$7</f>
        <v>#N/A</v>
      </c>
      <c r="Y95" s="45" t="e">
        <f>VLOOKUP(B95,Data_afgrøder!$A$1:$BP$29,COLUMN(Data_afgrøder!BC100),FALSE)*#REF!/1000*VLOOKUP(B95,Data_afgrøder!$A$1:$BS$29,COLUMN(Data_afgrøder!$AO$2),FALSE)*Forside!$B$7</f>
        <v>#N/A</v>
      </c>
      <c r="Z95" s="45" t="e">
        <f>VLOOKUP(B95,Data_afgrøder!$A$1:$BP$29,COLUMN(Data_afgrøder!BD100),FALSE)*#REF!/1000*VLOOKUP(B95,Data_afgrøder!$A$1:$BS$29,COLUMN(Data_afgrøder!$AO$2),FALSE)*Forside!$B$7</f>
        <v>#N/A</v>
      </c>
      <c r="AA95" s="45" t="e">
        <f>VLOOKUP(B95,Data_afgrøder!$A$1:$BP$29,COLUMN(Data_afgrøder!BE100),FALSE)*#REF!/1000*VLOOKUP(B95,Data_afgrøder!$A$1:$BS$29,COLUMN(Data_afgrøder!$AO$2),FALSE)*Forside!$B$7</f>
        <v>#N/A</v>
      </c>
      <c r="AB95" s="12">
        <v>0.2</v>
      </c>
      <c r="AC95" s="12"/>
      <c r="AD95" s="45" t="e">
        <f>IF(AC95&gt;0,AC95,AB95)*1.5*Forside!$B$7*F95</f>
        <v>#N/A</v>
      </c>
      <c r="AE95" s="45" t="e">
        <f t="shared" si="3"/>
        <v>#N/A</v>
      </c>
    </row>
    <row r="96" spans="1:31" x14ac:dyDescent="0.2">
      <c r="A96" s="12">
        <f>Forside!A108</f>
        <v>0</v>
      </c>
      <c r="B96" s="12">
        <f>Forside!B108</f>
        <v>0</v>
      </c>
      <c r="C96" s="53">
        <f>Forside!D108</f>
        <v>0</v>
      </c>
      <c r="D96" s="89">
        <f>Forside!E108</f>
        <v>0</v>
      </c>
      <c r="E96" s="53">
        <f>Forside!S108</f>
        <v>0</v>
      </c>
      <c r="F96" s="12" t="e">
        <f>VLOOKUP(C96,Data_afgrøder!$A$30:$N$43,COLUMN(Data_afgrøder!B97),FALSE)</f>
        <v>#N/A</v>
      </c>
      <c r="G96" s="12">
        <v>0.9</v>
      </c>
      <c r="H96" s="154">
        <v>1</v>
      </c>
      <c r="I96" s="45" t="e">
        <f>IF(H96&gt;-1,H96,G96)*20.7*Forside!$B$7*F96</f>
        <v>#N/A</v>
      </c>
      <c r="J96" s="54">
        <v>1</v>
      </c>
      <c r="K96" s="12">
        <v>3</v>
      </c>
      <c r="L96" s="45" t="e">
        <f>IF(K96&gt;0,K96,J96)*1.7*Forside!$B$7*F96</f>
        <v>#N/A</v>
      </c>
      <c r="M96" s="12" t="e">
        <f>VLOOKUP(B96,Data_afgrøder!$A$1:$BM$29,COLUMN(Data_afgrøder!$AX$2),FALSE)</f>
        <v>#N/A</v>
      </c>
      <c r="N96" s="110"/>
      <c r="O96" s="45" t="e">
        <f>IF(N96&gt;0,N96,M96)*6.4*Forside!$B$7*F96</f>
        <v>#N/A</v>
      </c>
      <c r="P96" s="12" t="e">
        <f>VLOOKUP(B96,Data_afgrøder!$A$2:$BS$25,COLUMN(Data_afgrøder!AZ97),FALSE)</f>
        <v>#N/A</v>
      </c>
      <c r="Q96" s="12"/>
      <c r="R96" s="45" t="e">
        <f>IF(Q96&gt;0,Q96,P96)*1.8*Forside!$B$7*F96</f>
        <v>#N/A</v>
      </c>
      <c r="S96" s="12" t="e">
        <f>VLOOKUP(B96,Data_afgrøder!$A$1:$BG$28,COLUMN(Data_afgrøder!AY:AY),FALSE)</f>
        <v>#N/A</v>
      </c>
      <c r="T96" s="12"/>
      <c r="U96" s="45" t="e">
        <f>IF(T96&gt;0,T96,S96)*6*Forside!$B$7*F96</f>
        <v>#N/A</v>
      </c>
      <c r="V96" s="12" t="e">
        <f>VLOOKUP(B96,Data_afgrøder!$A$1:$BG$28,COLUMN(Data_afgrøder!BA:BA),FALSE)</f>
        <v>#N/A</v>
      </c>
      <c r="W96" s="45" t="e">
        <f>V96*14*Forside!$B$7*F96</f>
        <v>#N/A</v>
      </c>
      <c r="X96" s="45" t="e">
        <f>VLOOKUP(B96,Data_afgrøder!$A$1:$BP$29,COLUMN(Data_afgrøder!BB101),FALSE)*#REF!/1000*VLOOKUP(B96,Data_afgrøder!$A$1:$BS$29,COLUMN(Data_afgrøder!$AO$2),FALSE)*Forside!$B$7</f>
        <v>#N/A</v>
      </c>
      <c r="Y96" s="45" t="e">
        <f>VLOOKUP(B96,Data_afgrøder!$A$1:$BP$29,COLUMN(Data_afgrøder!BC101),FALSE)*#REF!/1000*VLOOKUP(B96,Data_afgrøder!$A$1:$BS$29,COLUMN(Data_afgrøder!$AO$2),FALSE)*Forside!$B$7</f>
        <v>#N/A</v>
      </c>
      <c r="Z96" s="45" t="e">
        <f>VLOOKUP(B96,Data_afgrøder!$A$1:$BP$29,COLUMN(Data_afgrøder!BD101),FALSE)*#REF!/1000*VLOOKUP(B96,Data_afgrøder!$A$1:$BS$29,COLUMN(Data_afgrøder!$AO$2),FALSE)*Forside!$B$7</f>
        <v>#N/A</v>
      </c>
      <c r="AA96" s="45" t="e">
        <f>VLOOKUP(B96,Data_afgrøder!$A$1:$BP$29,COLUMN(Data_afgrøder!BE101),FALSE)*#REF!/1000*VLOOKUP(B96,Data_afgrøder!$A$1:$BS$29,COLUMN(Data_afgrøder!$AO$2),FALSE)*Forside!$B$7</f>
        <v>#N/A</v>
      </c>
      <c r="AB96" s="12">
        <v>0.2</v>
      </c>
      <c r="AC96" s="12"/>
      <c r="AD96" s="45" t="e">
        <f>IF(AC96&gt;0,AC96,AB96)*1.5*Forside!$B$7*F96</f>
        <v>#N/A</v>
      </c>
      <c r="AE96" s="45" t="e">
        <f t="shared" si="3"/>
        <v>#N/A</v>
      </c>
    </row>
    <row r="97" spans="1:31" x14ac:dyDescent="0.2">
      <c r="A97" s="12">
        <f>Forside!A109</f>
        <v>0</v>
      </c>
      <c r="B97" s="12">
        <f>Forside!B109</f>
        <v>0</v>
      </c>
      <c r="C97" s="53">
        <f>Forside!D109</f>
        <v>0</v>
      </c>
      <c r="D97" s="89">
        <f>Forside!E109</f>
        <v>0</v>
      </c>
      <c r="E97" s="53">
        <f>Forside!S109</f>
        <v>0</v>
      </c>
      <c r="F97" s="12" t="e">
        <f>VLOOKUP(C97,Data_afgrøder!$A$30:$N$43,COLUMN(Data_afgrøder!B98),FALSE)</f>
        <v>#N/A</v>
      </c>
      <c r="G97" s="12">
        <v>0.9</v>
      </c>
      <c r="H97" s="154">
        <v>1</v>
      </c>
      <c r="I97" s="45" t="e">
        <f>IF(H97&gt;-1,H97,G97)*20.7*Forside!$B$7*F97</f>
        <v>#N/A</v>
      </c>
      <c r="J97" s="54">
        <v>1</v>
      </c>
      <c r="K97" s="12">
        <v>3</v>
      </c>
      <c r="L97" s="45" t="e">
        <f>IF(K97&gt;0,K97,J97)*1.7*Forside!$B$7*F97</f>
        <v>#N/A</v>
      </c>
      <c r="M97" s="12" t="e">
        <f>VLOOKUP(B97,Data_afgrøder!$A$1:$BM$29,COLUMN(Data_afgrøder!$AX$2),FALSE)</f>
        <v>#N/A</v>
      </c>
      <c r="N97" s="110"/>
      <c r="O97" s="45" t="e">
        <f>IF(N97&gt;0,N97,M97)*6.4*Forside!$B$7*F97</f>
        <v>#N/A</v>
      </c>
      <c r="P97" s="12" t="e">
        <f>VLOOKUP(B97,Data_afgrøder!$A$2:$BS$25,COLUMN(Data_afgrøder!AZ98),FALSE)</f>
        <v>#N/A</v>
      </c>
      <c r="Q97" s="12"/>
      <c r="R97" s="45" t="e">
        <f>IF(Q97&gt;0,Q97,P97)*1.8*Forside!$B$7*F97</f>
        <v>#N/A</v>
      </c>
      <c r="S97" s="12" t="e">
        <f>VLOOKUP(B97,Data_afgrøder!$A$1:$BG$28,COLUMN(Data_afgrøder!AY:AY),FALSE)</f>
        <v>#N/A</v>
      </c>
      <c r="T97" s="12"/>
      <c r="U97" s="45" t="e">
        <f>IF(T97&gt;0,T97,S97)*6*Forside!$B$7*F97</f>
        <v>#N/A</v>
      </c>
      <c r="V97" s="12" t="e">
        <f>VLOOKUP(B97,Data_afgrøder!$A$1:$BG$28,COLUMN(Data_afgrøder!BA:BA),FALSE)</f>
        <v>#N/A</v>
      </c>
      <c r="W97" s="45" t="e">
        <f>V97*14*Forside!$B$7*F97</f>
        <v>#N/A</v>
      </c>
      <c r="X97" s="45" t="e">
        <f>VLOOKUP(B97,Data_afgrøder!$A$1:$BP$29,COLUMN(Data_afgrøder!BB102),FALSE)*#REF!/1000*VLOOKUP(B97,Data_afgrøder!$A$1:$BS$29,COLUMN(Data_afgrøder!$AO$2),FALSE)*Forside!$B$7</f>
        <v>#N/A</v>
      </c>
      <c r="Y97" s="45" t="e">
        <f>VLOOKUP(B97,Data_afgrøder!$A$1:$BP$29,COLUMN(Data_afgrøder!BC102),FALSE)*#REF!/1000*VLOOKUP(B97,Data_afgrøder!$A$1:$BS$29,COLUMN(Data_afgrøder!$AO$2),FALSE)*Forside!$B$7</f>
        <v>#N/A</v>
      </c>
      <c r="Z97" s="45" t="e">
        <f>VLOOKUP(B97,Data_afgrøder!$A$1:$BP$29,COLUMN(Data_afgrøder!BD102),FALSE)*#REF!/1000*VLOOKUP(B97,Data_afgrøder!$A$1:$BS$29,COLUMN(Data_afgrøder!$AO$2),FALSE)*Forside!$B$7</f>
        <v>#N/A</v>
      </c>
      <c r="AA97" s="45" t="e">
        <f>VLOOKUP(B97,Data_afgrøder!$A$1:$BP$29,COLUMN(Data_afgrøder!BE102),FALSE)*#REF!/1000*VLOOKUP(B97,Data_afgrøder!$A$1:$BS$29,COLUMN(Data_afgrøder!$AO$2),FALSE)*Forside!$B$7</f>
        <v>#N/A</v>
      </c>
      <c r="AB97" s="12">
        <v>0.2</v>
      </c>
      <c r="AC97" s="12"/>
      <c r="AD97" s="45" t="e">
        <f>IF(AC97&gt;0,AC97,AB97)*1.5*Forside!$B$7*F97</f>
        <v>#N/A</v>
      </c>
      <c r="AE97" s="45" t="e">
        <f t="shared" si="3"/>
        <v>#N/A</v>
      </c>
    </row>
    <row r="98" spans="1:31" x14ac:dyDescent="0.2">
      <c r="A98" s="12">
        <f>Forside!A110</f>
        <v>0</v>
      </c>
      <c r="B98" s="12">
        <f>Forside!B110</f>
        <v>0</v>
      </c>
      <c r="C98" s="53">
        <f>Forside!D110</f>
        <v>0</v>
      </c>
      <c r="D98" s="89">
        <f>Forside!E110</f>
        <v>0</v>
      </c>
      <c r="E98" s="53">
        <f>Forside!S110</f>
        <v>0</v>
      </c>
      <c r="F98" s="12" t="e">
        <f>VLOOKUP(C98,Data_afgrøder!$A$30:$N$43,COLUMN(Data_afgrøder!B99),FALSE)</f>
        <v>#N/A</v>
      </c>
      <c r="G98" s="12">
        <v>0.9</v>
      </c>
      <c r="H98" s="54">
        <v>0</v>
      </c>
      <c r="I98" s="45" t="e">
        <f>IF(H98&gt;-1,H98,G98)*20.7*Forside!$B$7*F98</f>
        <v>#N/A</v>
      </c>
      <c r="J98" s="54">
        <v>1</v>
      </c>
      <c r="K98" s="12">
        <v>3</v>
      </c>
      <c r="L98" s="45" t="e">
        <f>IF(K98&gt;0,K98,J98)*1.7*Forside!$B$7*F98</f>
        <v>#N/A</v>
      </c>
      <c r="M98" s="12" t="e">
        <f>VLOOKUP(B98,Data_afgrøder!$A$1:$BM$29,COLUMN(Data_afgrøder!$AX$2),FALSE)</f>
        <v>#N/A</v>
      </c>
      <c r="N98" s="110"/>
      <c r="O98" s="45" t="e">
        <f>IF(N98&gt;0,N98,M98)*6.4*Forside!$B$7*F98</f>
        <v>#N/A</v>
      </c>
      <c r="P98" s="12" t="e">
        <f>VLOOKUP(B98,Data_afgrøder!$A$2:$BS$25,COLUMN(Data_afgrøder!AZ99),FALSE)</f>
        <v>#N/A</v>
      </c>
      <c r="Q98" s="12"/>
      <c r="R98" s="45" t="e">
        <f>IF(Q98&gt;0,Q98,P98)*1.8*Forside!$B$7*F98</f>
        <v>#N/A</v>
      </c>
      <c r="S98" s="12" t="e">
        <f>VLOOKUP(B98,Data_afgrøder!$A$1:$BG$28,COLUMN(Data_afgrøder!AY:AY),FALSE)</f>
        <v>#N/A</v>
      </c>
      <c r="T98" s="12"/>
      <c r="U98" s="45" t="e">
        <f>IF(T98&gt;0,T98,S98)*6*Forside!$B$7*F98</f>
        <v>#N/A</v>
      </c>
      <c r="V98" s="12" t="e">
        <f>VLOOKUP(B98,Data_afgrøder!$A$1:$BG$28,COLUMN(Data_afgrøder!BA:BA),FALSE)</f>
        <v>#N/A</v>
      </c>
      <c r="W98" s="45" t="e">
        <f>V98*14*Forside!$B$7*F98</f>
        <v>#N/A</v>
      </c>
      <c r="X98" s="45" t="e">
        <f>VLOOKUP(B98,Data_afgrøder!$A$1:$BP$29,COLUMN(Data_afgrøder!BB103),FALSE)*#REF!/1000*VLOOKUP(B98,Data_afgrøder!$A$1:$BS$29,COLUMN(Data_afgrøder!$AO$2),FALSE)*Forside!$B$7</f>
        <v>#N/A</v>
      </c>
      <c r="Y98" s="45" t="e">
        <f>VLOOKUP(B98,Data_afgrøder!$A$1:$BP$29,COLUMN(Data_afgrøder!BC103),FALSE)*#REF!/1000*VLOOKUP(B98,Data_afgrøder!$A$1:$BS$29,COLUMN(Data_afgrøder!$AO$2),FALSE)*Forside!$B$7</f>
        <v>#N/A</v>
      </c>
      <c r="Z98" s="45" t="e">
        <f>VLOOKUP(B98,Data_afgrøder!$A$1:$BP$29,COLUMN(Data_afgrøder!BD103),FALSE)*#REF!/1000*VLOOKUP(B98,Data_afgrøder!$A$1:$BS$29,COLUMN(Data_afgrøder!$AO$2),FALSE)*Forside!$B$7</f>
        <v>#N/A</v>
      </c>
      <c r="AA98" s="45" t="e">
        <f>VLOOKUP(B98,Data_afgrøder!$A$1:$BP$29,COLUMN(Data_afgrøder!BE103),FALSE)*#REF!/1000*VLOOKUP(B98,Data_afgrøder!$A$1:$BS$29,COLUMN(Data_afgrøder!$AO$2),FALSE)*Forside!$B$7</f>
        <v>#N/A</v>
      </c>
      <c r="AB98" s="12">
        <v>0.2</v>
      </c>
      <c r="AC98" s="12"/>
      <c r="AD98" s="45" t="e">
        <f>IF(AC98&gt;0,AC98,AB98)*1.5*Forside!$B$7*F98</f>
        <v>#N/A</v>
      </c>
      <c r="AE98" s="45" t="e">
        <f t="shared" si="3"/>
        <v>#N/A</v>
      </c>
    </row>
    <row r="99" spans="1:31" x14ac:dyDescent="0.2">
      <c r="A99" s="12">
        <f>Forside!A111</f>
        <v>0</v>
      </c>
      <c r="B99" s="12">
        <f>Forside!B111</f>
        <v>0</v>
      </c>
      <c r="C99" s="53">
        <f>Forside!D111</f>
        <v>0</v>
      </c>
      <c r="D99" s="89">
        <f>Forside!E111</f>
        <v>0</v>
      </c>
      <c r="E99" s="53">
        <f>Forside!S111</f>
        <v>0</v>
      </c>
      <c r="F99" s="12" t="e">
        <f>VLOOKUP(C99,Data_afgrøder!$A$30:$N$43,COLUMN(Data_afgrøder!B100),FALSE)</f>
        <v>#N/A</v>
      </c>
      <c r="G99" s="12">
        <v>0.9</v>
      </c>
      <c r="H99" s="54">
        <v>0</v>
      </c>
      <c r="I99" s="45" t="e">
        <f>IF(H99&gt;-1,H99,G99)*20.7*Forside!$B$7*F99</f>
        <v>#N/A</v>
      </c>
      <c r="J99" s="54">
        <v>1</v>
      </c>
      <c r="K99" s="12">
        <v>3</v>
      </c>
      <c r="L99" s="45" t="e">
        <f>IF(K99&gt;0,K99,J99)*1.7*Forside!$B$7*F99</f>
        <v>#N/A</v>
      </c>
      <c r="M99" s="12" t="e">
        <f>VLOOKUP(B99,Data_afgrøder!$A$1:$BM$29,COLUMN(Data_afgrøder!$AX$2),FALSE)</f>
        <v>#N/A</v>
      </c>
      <c r="N99" s="110"/>
      <c r="O99" s="45" t="e">
        <f>IF(N99&gt;0,N99,M99)*6.4*Forside!$B$7*F99</f>
        <v>#N/A</v>
      </c>
      <c r="P99" s="12" t="e">
        <f>VLOOKUP(B99,Data_afgrøder!$A$2:$BS$25,COLUMN(Data_afgrøder!AZ100),FALSE)</f>
        <v>#N/A</v>
      </c>
      <c r="Q99" s="12"/>
      <c r="R99" s="45" t="e">
        <f>IF(Q99&gt;0,Q99,P99)*1.8*Forside!$B$7*F99</f>
        <v>#N/A</v>
      </c>
      <c r="S99" s="12" t="e">
        <f>VLOOKUP(B99,Data_afgrøder!$A$1:$BG$28,COLUMN(Data_afgrøder!AY:AY),FALSE)</f>
        <v>#N/A</v>
      </c>
      <c r="T99" s="12"/>
      <c r="U99" s="45" t="e">
        <f>IF(T99&gt;0,T99,S99)*6*Forside!$B$7*F99</f>
        <v>#N/A</v>
      </c>
      <c r="V99" s="12" t="e">
        <f>VLOOKUP(B99,Data_afgrøder!$A$1:$BG$28,COLUMN(Data_afgrøder!BA:BA),FALSE)</f>
        <v>#N/A</v>
      </c>
      <c r="W99" s="45" t="e">
        <f>V99*14*Forside!$B$7*F99</f>
        <v>#N/A</v>
      </c>
      <c r="X99" s="45" t="e">
        <f>VLOOKUP(B99,Data_afgrøder!$A$1:$BP$29,COLUMN(Data_afgrøder!BB104),FALSE)*#REF!/1000*VLOOKUP(B99,Data_afgrøder!$A$1:$BS$29,COLUMN(Data_afgrøder!$AO$2),FALSE)*Forside!$B$7</f>
        <v>#N/A</v>
      </c>
      <c r="Y99" s="45" t="e">
        <f>VLOOKUP(B99,Data_afgrøder!$A$1:$BP$29,COLUMN(Data_afgrøder!BC104),FALSE)*#REF!/1000*VLOOKUP(B99,Data_afgrøder!$A$1:$BS$29,COLUMN(Data_afgrøder!$AO$2),FALSE)*Forside!$B$7</f>
        <v>#N/A</v>
      </c>
      <c r="Z99" s="45" t="e">
        <f>VLOOKUP(B99,Data_afgrøder!$A$1:$BP$29,COLUMN(Data_afgrøder!BD104),FALSE)*#REF!/1000*VLOOKUP(B99,Data_afgrøder!$A$1:$BS$29,COLUMN(Data_afgrøder!$AO$2),FALSE)*Forside!$B$7</f>
        <v>#N/A</v>
      </c>
      <c r="AA99" s="45" t="e">
        <f>VLOOKUP(B99,Data_afgrøder!$A$1:$BP$29,COLUMN(Data_afgrøder!BE104),FALSE)*#REF!/1000*VLOOKUP(B99,Data_afgrøder!$A$1:$BS$29,COLUMN(Data_afgrøder!$AO$2),FALSE)*Forside!$B$7</f>
        <v>#N/A</v>
      </c>
      <c r="AB99" s="12">
        <v>0.2</v>
      </c>
      <c r="AC99" s="12"/>
      <c r="AD99" s="45" t="e">
        <f>IF(AC99&gt;0,AC99,AB99)*1.5*Forside!$B$7*F99</f>
        <v>#N/A</v>
      </c>
      <c r="AE99" s="45" t="e">
        <f t="shared" si="3"/>
        <v>#N/A</v>
      </c>
    </row>
    <row r="100" spans="1:31" x14ac:dyDescent="0.2">
      <c r="A100" s="12">
        <f>Forside!A112</f>
        <v>0</v>
      </c>
      <c r="B100" s="12">
        <f>Forside!B112</f>
        <v>0</v>
      </c>
      <c r="C100" s="53">
        <f>Forside!D112</f>
        <v>0</v>
      </c>
      <c r="D100" s="89">
        <f>Forside!E112</f>
        <v>0</v>
      </c>
      <c r="E100" s="53">
        <f>Forside!S112</f>
        <v>0</v>
      </c>
      <c r="F100" s="12" t="e">
        <f>VLOOKUP(C100,Data_afgrøder!$A$30:$N$43,COLUMN(Data_afgrøder!B101),FALSE)</f>
        <v>#N/A</v>
      </c>
      <c r="G100" s="12">
        <v>0.9</v>
      </c>
      <c r="H100" s="154">
        <v>1</v>
      </c>
      <c r="I100" s="45" t="e">
        <f>IF(H100&gt;-1,H100,G100)*20.7*Forside!$B$7*F100</f>
        <v>#N/A</v>
      </c>
      <c r="J100" s="54">
        <v>1</v>
      </c>
      <c r="K100" s="12">
        <v>3</v>
      </c>
      <c r="L100" s="45" t="e">
        <f>IF(K100&gt;0,K100,J100)*1.7*Forside!$B$7*F100</f>
        <v>#N/A</v>
      </c>
      <c r="M100" s="12" t="e">
        <f>VLOOKUP(B100,Data_afgrøder!$A$1:$BM$29,COLUMN(Data_afgrøder!$AX$2),FALSE)</f>
        <v>#N/A</v>
      </c>
      <c r="N100" s="110"/>
      <c r="O100" s="45" t="e">
        <f>IF(N100&gt;0,N100,M100)*6.4*Forside!$B$7*F100</f>
        <v>#N/A</v>
      </c>
      <c r="P100" s="12" t="e">
        <f>VLOOKUP(B100,Data_afgrøder!$A$2:$BS$25,COLUMN(Data_afgrøder!AZ101),FALSE)</f>
        <v>#N/A</v>
      </c>
      <c r="Q100" s="12"/>
      <c r="R100" s="45" t="e">
        <f>IF(Q100&gt;0,Q100,P100)*1.8*Forside!$B$7*F100</f>
        <v>#N/A</v>
      </c>
      <c r="S100" s="12" t="e">
        <f>VLOOKUP(B100,Data_afgrøder!$A$1:$BG$28,COLUMN(Data_afgrøder!AY:AY),FALSE)</f>
        <v>#N/A</v>
      </c>
      <c r="T100" s="12"/>
      <c r="U100" s="45" t="e">
        <f>IF(T100&gt;0,T100,S100)*6*Forside!$B$7*F100</f>
        <v>#N/A</v>
      </c>
      <c r="V100" s="12" t="e">
        <f>VLOOKUP(B100,Data_afgrøder!$A$1:$BG$28,COLUMN(Data_afgrøder!BA:BA),FALSE)</f>
        <v>#N/A</v>
      </c>
      <c r="W100" s="45" t="e">
        <f>V100*14*Forside!$B$7*F100</f>
        <v>#N/A</v>
      </c>
      <c r="X100" s="45" t="e">
        <f>VLOOKUP(B100,Data_afgrøder!$A$1:$BP$29,COLUMN(Data_afgrøder!BB105),FALSE)*#REF!/1000*VLOOKUP(B100,Data_afgrøder!$A$1:$BS$29,COLUMN(Data_afgrøder!$AO$2),FALSE)*Forside!$B$7</f>
        <v>#N/A</v>
      </c>
      <c r="Y100" s="45" t="e">
        <f>VLOOKUP(B100,Data_afgrøder!$A$1:$BP$29,COLUMN(Data_afgrøder!BC105),FALSE)*#REF!/1000*VLOOKUP(B100,Data_afgrøder!$A$1:$BS$29,COLUMN(Data_afgrøder!$AO$2),FALSE)*Forside!$B$7</f>
        <v>#N/A</v>
      </c>
      <c r="Z100" s="45" t="e">
        <f>VLOOKUP(B100,Data_afgrøder!$A$1:$BP$29,COLUMN(Data_afgrøder!BD105),FALSE)*#REF!/1000*VLOOKUP(B100,Data_afgrøder!$A$1:$BS$29,COLUMN(Data_afgrøder!$AO$2),FALSE)*Forside!$B$7</f>
        <v>#N/A</v>
      </c>
      <c r="AA100" s="45" t="e">
        <f>VLOOKUP(B100,Data_afgrøder!$A$1:$BP$29,COLUMN(Data_afgrøder!BE105),FALSE)*#REF!/1000*VLOOKUP(B100,Data_afgrøder!$A$1:$BS$29,COLUMN(Data_afgrøder!$AO$2),FALSE)*Forside!$B$7</f>
        <v>#N/A</v>
      </c>
      <c r="AB100" s="12">
        <v>0.2</v>
      </c>
      <c r="AC100" s="12"/>
      <c r="AD100" s="45" t="e">
        <f>IF(AC100&gt;0,AC100,AB100)*1.5*Forside!$B$7*F100</f>
        <v>#N/A</v>
      </c>
      <c r="AE100" s="45" t="e">
        <f t="shared" si="3"/>
        <v>#N/A</v>
      </c>
    </row>
    <row r="101" spans="1:31" x14ac:dyDescent="0.2">
      <c r="A101" s="12">
        <f>Forside!A113</f>
        <v>0</v>
      </c>
      <c r="B101" s="12">
        <f>Forside!B113</f>
        <v>0</v>
      </c>
      <c r="C101" s="53">
        <f>Forside!D113</f>
        <v>0</v>
      </c>
      <c r="D101" s="89">
        <f>Forside!E113</f>
        <v>0</v>
      </c>
      <c r="E101" s="53">
        <f>Forside!S113</f>
        <v>0</v>
      </c>
      <c r="F101" s="12" t="e">
        <f>VLOOKUP(C101,Data_afgrøder!$A$30:$N$43,COLUMN(Data_afgrøder!B102),FALSE)</f>
        <v>#N/A</v>
      </c>
      <c r="G101" s="12">
        <v>0.9</v>
      </c>
      <c r="H101" s="154">
        <v>1</v>
      </c>
      <c r="I101" s="45" t="e">
        <f>IF(H101&gt;-1,H101,G101)*20.7*Forside!$B$7*F101</f>
        <v>#N/A</v>
      </c>
      <c r="J101" s="54">
        <v>1</v>
      </c>
      <c r="K101" s="12">
        <v>3</v>
      </c>
      <c r="L101" s="45" t="e">
        <f>IF(K101&gt;0,K101,J101)*1.7*Forside!$B$7*F101</f>
        <v>#N/A</v>
      </c>
      <c r="M101" s="12" t="e">
        <f>VLOOKUP(B101,Data_afgrøder!$A$1:$BM$29,COLUMN(Data_afgrøder!$AX$2),FALSE)</f>
        <v>#N/A</v>
      </c>
      <c r="N101" s="110"/>
      <c r="O101" s="45" t="e">
        <f>IF(N101&gt;0,N101,M101)*6.4*Forside!$B$7*F101</f>
        <v>#N/A</v>
      </c>
      <c r="P101" s="12" t="e">
        <f>VLOOKUP(B101,Data_afgrøder!$A$2:$BS$25,COLUMN(Data_afgrøder!AZ102),FALSE)</f>
        <v>#N/A</v>
      </c>
      <c r="Q101" s="12"/>
      <c r="R101" s="45" t="e">
        <f>IF(Q101&gt;0,Q101,P101)*1.8*Forside!$B$7*F101</f>
        <v>#N/A</v>
      </c>
      <c r="S101" s="12" t="e">
        <f>VLOOKUP(B101,Data_afgrøder!$A$1:$BG$28,COLUMN(Data_afgrøder!AY:AY),FALSE)</f>
        <v>#N/A</v>
      </c>
      <c r="T101" s="12"/>
      <c r="U101" s="45" t="e">
        <f>IF(T101&gt;0,T101,S101)*6*Forside!$B$7*F101</f>
        <v>#N/A</v>
      </c>
      <c r="V101" s="12" t="e">
        <f>VLOOKUP(B101,Data_afgrøder!$A$1:$BG$28,COLUMN(Data_afgrøder!BA:BA),FALSE)</f>
        <v>#N/A</v>
      </c>
      <c r="W101" s="45" t="e">
        <f>V101*14*Forside!$B$7*F101</f>
        <v>#N/A</v>
      </c>
      <c r="X101" s="45" t="e">
        <f>VLOOKUP(B101,Data_afgrøder!$A$1:$BP$29,COLUMN(Data_afgrøder!BB106),FALSE)*#REF!/1000*VLOOKUP(B101,Data_afgrøder!$A$1:$BS$29,COLUMN(Data_afgrøder!$AO$2),FALSE)*Forside!$B$7</f>
        <v>#N/A</v>
      </c>
      <c r="Y101" s="45" t="e">
        <f>VLOOKUP(B101,Data_afgrøder!$A$1:$BP$29,COLUMN(Data_afgrøder!BC106),FALSE)*#REF!/1000*VLOOKUP(B101,Data_afgrøder!$A$1:$BS$29,COLUMN(Data_afgrøder!$AO$2),FALSE)*Forside!$B$7</f>
        <v>#N/A</v>
      </c>
      <c r="Z101" s="45" t="e">
        <f>VLOOKUP(B101,Data_afgrøder!$A$1:$BP$29,COLUMN(Data_afgrøder!BD106),FALSE)*#REF!/1000*VLOOKUP(B101,Data_afgrøder!$A$1:$BS$29,COLUMN(Data_afgrøder!$AO$2),FALSE)*Forside!$B$7</f>
        <v>#N/A</v>
      </c>
      <c r="AA101" s="45" t="e">
        <f>VLOOKUP(B101,Data_afgrøder!$A$1:$BP$29,COLUMN(Data_afgrøder!BE106),FALSE)*#REF!/1000*VLOOKUP(B101,Data_afgrøder!$A$1:$BS$29,COLUMN(Data_afgrøder!$AO$2),FALSE)*Forside!$B$7</f>
        <v>#N/A</v>
      </c>
      <c r="AB101" s="12">
        <v>0.2</v>
      </c>
      <c r="AC101" s="12"/>
      <c r="AD101" s="45" t="e">
        <f>IF(AC101&gt;0,AC101,AB101)*1.5*Forside!$B$7*F101</f>
        <v>#N/A</v>
      </c>
      <c r="AE101" s="45" t="e">
        <f t="shared" ref="AE101:AE120" si="4">I101+L101+O101+R101+U101+W101+AD101+X101+Y101+Z101+AA101</f>
        <v>#N/A</v>
      </c>
    </row>
    <row r="102" spans="1:31" x14ac:dyDescent="0.2">
      <c r="A102" s="12">
        <f>Forside!A114</f>
        <v>0</v>
      </c>
      <c r="B102" s="12">
        <f>Forside!B114</f>
        <v>0</v>
      </c>
      <c r="C102" s="53">
        <f>Forside!D114</f>
        <v>0</v>
      </c>
      <c r="D102" s="89">
        <f>Forside!E114</f>
        <v>0</v>
      </c>
      <c r="E102" s="53">
        <f>Forside!S114</f>
        <v>0</v>
      </c>
      <c r="F102" s="12" t="e">
        <f>VLOOKUP(C102,Data_afgrøder!$A$30:$N$43,COLUMN(Data_afgrøder!B103),FALSE)</f>
        <v>#N/A</v>
      </c>
      <c r="G102" s="12">
        <v>0.9</v>
      </c>
      <c r="H102" s="154">
        <v>0</v>
      </c>
      <c r="I102" s="45" t="e">
        <f>IF(H102&gt;-1,H102,G102)*20.7*Forside!$B$7*F102</f>
        <v>#N/A</v>
      </c>
      <c r="J102" s="54">
        <v>1</v>
      </c>
      <c r="K102" s="12">
        <v>3</v>
      </c>
      <c r="L102" s="45" t="e">
        <f>IF(K102&gt;0,K102,J102)*1.7*Forside!$B$7*F102</f>
        <v>#N/A</v>
      </c>
      <c r="M102" s="12" t="e">
        <f>VLOOKUP(B102,Data_afgrøder!$A$1:$BM$29,COLUMN(Data_afgrøder!$AX$2),FALSE)</f>
        <v>#N/A</v>
      </c>
      <c r="N102" s="110"/>
      <c r="O102" s="45" t="e">
        <f>IF(N102&gt;0,N102,M102)*6.4*Forside!$B$7*F102</f>
        <v>#N/A</v>
      </c>
      <c r="P102" s="12" t="e">
        <f>VLOOKUP(B102,Data_afgrøder!$A$2:$BS$25,COLUMN(Data_afgrøder!AZ103),FALSE)</f>
        <v>#N/A</v>
      </c>
      <c r="Q102" s="12"/>
      <c r="R102" s="45" t="e">
        <f>IF(Q102&gt;0,Q102,P102)*1.8*Forside!$B$7*F102</f>
        <v>#N/A</v>
      </c>
      <c r="S102" s="12" t="e">
        <f>VLOOKUP(B102,Data_afgrøder!$A$1:$BG$28,COLUMN(Data_afgrøder!AY:AY),FALSE)</f>
        <v>#N/A</v>
      </c>
      <c r="T102" s="12"/>
      <c r="U102" s="45" t="e">
        <f>IF(T102&gt;0,T102,S102)*6*Forside!$B$7*F102</f>
        <v>#N/A</v>
      </c>
      <c r="V102" s="12" t="e">
        <f>VLOOKUP(B102,Data_afgrøder!$A$1:$BG$28,COLUMN(Data_afgrøder!BA:BA),FALSE)</f>
        <v>#N/A</v>
      </c>
      <c r="W102" s="45" t="e">
        <f>V102*14*Forside!$B$7*F102</f>
        <v>#N/A</v>
      </c>
      <c r="X102" s="45" t="e">
        <f>VLOOKUP(B102,Data_afgrøder!$A$1:$BP$29,COLUMN(Data_afgrøder!BB107),FALSE)*#REF!/1000*VLOOKUP(B102,Data_afgrøder!$A$1:$BS$29,COLUMN(Data_afgrøder!$AO$2),FALSE)*Forside!$B$7</f>
        <v>#N/A</v>
      </c>
      <c r="Y102" s="45" t="e">
        <f>VLOOKUP(B102,Data_afgrøder!$A$1:$BP$29,COLUMN(Data_afgrøder!BC107),FALSE)*#REF!/1000*VLOOKUP(B102,Data_afgrøder!$A$1:$BS$29,COLUMN(Data_afgrøder!$AO$2),FALSE)*Forside!$B$7</f>
        <v>#N/A</v>
      </c>
      <c r="Z102" s="45" t="e">
        <f>VLOOKUP(B102,Data_afgrøder!$A$1:$BP$29,COLUMN(Data_afgrøder!BD107),FALSE)*#REF!/1000*VLOOKUP(B102,Data_afgrøder!$A$1:$BS$29,COLUMN(Data_afgrøder!$AO$2),FALSE)*Forside!$B$7</f>
        <v>#N/A</v>
      </c>
      <c r="AA102" s="45" t="e">
        <f>VLOOKUP(B102,Data_afgrøder!$A$1:$BP$29,COLUMN(Data_afgrøder!BE107),FALSE)*#REF!/1000*VLOOKUP(B102,Data_afgrøder!$A$1:$BS$29,COLUMN(Data_afgrøder!$AO$2),FALSE)*Forside!$B$7</f>
        <v>#N/A</v>
      </c>
      <c r="AB102" s="12">
        <v>0.2</v>
      </c>
      <c r="AC102" s="12"/>
      <c r="AD102" s="45" t="e">
        <f>IF(AC102&gt;0,AC102,AB102)*1.5*Forside!$B$7*F102</f>
        <v>#N/A</v>
      </c>
      <c r="AE102" s="45" t="e">
        <f t="shared" si="4"/>
        <v>#N/A</v>
      </c>
    </row>
    <row r="103" spans="1:31" x14ac:dyDescent="0.2">
      <c r="A103" s="12">
        <f>Forside!A115</f>
        <v>0</v>
      </c>
      <c r="B103" s="12">
        <f>Forside!B115</f>
        <v>0</v>
      </c>
      <c r="C103" s="53">
        <f>Forside!D115</f>
        <v>0</v>
      </c>
      <c r="D103" s="89">
        <f>Forside!E115</f>
        <v>0</v>
      </c>
      <c r="E103" s="53">
        <f>Forside!S115</f>
        <v>0</v>
      </c>
      <c r="F103" s="12" t="e">
        <f>VLOOKUP(C103,Data_afgrøder!$A$30:$N$43,COLUMN(Data_afgrøder!B104),FALSE)</f>
        <v>#N/A</v>
      </c>
      <c r="G103" s="12">
        <v>0.9</v>
      </c>
      <c r="H103" s="154">
        <v>1</v>
      </c>
      <c r="I103" s="45" t="e">
        <f>IF(H103&gt;-1,H103,G103)*20.7*Forside!$B$7*F103</f>
        <v>#N/A</v>
      </c>
      <c r="J103" s="54">
        <v>1</v>
      </c>
      <c r="K103" s="12">
        <v>3</v>
      </c>
      <c r="L103" s="45" t="e">
        <f>IF(K103&gt;0,K103,J103)*1.7*Forside!$B$7*F103</f>
        <v>#N/A</v>
      </c>
      <c r="M103" s="12" t="e">
        <f>VLOOKUP(B103,Data_afgrøder!$A$1:$BM$29,COLUMN(Data_afgrøder!$AX$2),FALSE)</f>
        <v>#N/A</v>
      </c>
      <c r="N103" s="110"/>
      <c r="O103" s="45" t="e">
        <f>IF(N103&gt;0,N103,M103)*6.4*Forside!$B$7*F103</f>
        <v>#N/A</v>
      </c>
      <c r="P103" s="12" t="e">
        <f>VLOOKUP(B103,Data_afgrøder!$A$2:$BS$25,COLUMN(Data_afgrøder!AZ104),FALSE)</f>
        <v>#N/A</v>
      </c>
      <c r="Q103" s="12"/>
      <c r="R103" s="45" t="e">
        <f>IF(Q103&gt;0,Q103,P103)*1.8*Forside!$B$7*F103</f>
        <v>#N/A</v>
      </c>
      <c r="S103" s="12" t="e">
        <f>VLOOKUP(B103,Data_afgrøder!$A$1:$BG$28,COLUMN(Data_afgrøder!AY:AY),FALSE)</f>
        <v>#N/A</v>
      </c>
      <c r="T103" s="12"/>
      <c r="U103" s="45" t="e">
        <f>IF(T103&gt;0,T103,S103)*6*Forside!$B$7*F103</f>
        <v>#N/A</v>
      </c>
      <c r="V103" s="12" t="e">
        <f>VLOOKUP(B103,Data_afgrøder!$A$1:$BG$28,COLUMN(Data_afgrøder!BA:BA),FALSE)</f>
        <v>#N/A</v>
      </c>
      <c r="W103" s="45" t="e">
        <f>V103*14*Forside!$B$7*F103</f>
        <v>#N/A</v>
      </c>
      <c r="X103" s="45" t="e">
        <f>VLOOKUP(B103,Data_afgrøder!$A$1:$BP$29,COLUMN(Data_afgrøder!BB108),FALSE)*#REF!/1000*VLOOKUP(B103,Data_afgrøder!$A$1:$BS$29,COLUMN(Data_afgrøder!$AO$2),FALSE)*Forside!$B$7</f>
        <v>#N/A</v>
      </c>
      <c r="Y103" s="45" t="e">
        <f>VLOOKUP(B103,Data_afgrøder!$A$1:$BP$29,COLUMN(Data_afgrøder!BC108),FALSE)*#REF!/1000*VLOOKUP(B103,Data_afgrøder!$A$1:$BS$29,COLUMN(Data_afgrøder!$AO$2),FALSE)*Forside!$B$7</f>
        <v>#N/A</v>
      </c>
      <c r="Z103" s="45" t="e">
        <f>VLOOKUP(B103,Data_afgrøder!$A$1:$BP$29,COLUMN(Data_afgrøder!BD108),FALSE)*#REF!/1000*VLOOKUP(B103,Data_afgrøder!$A$1:$BS$29,COLUMN(Data_afgrøder!$AO$2),FALSE)*Forside!$B$7</f>
        <v>#N/A</v>
      </c>
      <c r="AA103" s="45" t="e">
        <f>VLOOKUP(B103,Data_afgrøder!$A$1:$BP$29,COLUMN(Data_afgrøder!BE108),FALSE)*#REF!/1000*VLOOKUP(B103,Data_afgrøder!$A$1:$BS$29,COLUMN(Data_afgrøder!$AO$2),FALSE)*Forside!$B$7</f>
        <v>#N/A</v>
      </c>
      <c r="AB103" s="12">
        <v>0.2</v>
      </c>
      <c r="AC103" s="12"/>
      <c r="AD103" s="45" t="e">
        <f>IF(AC103&gt;0,AC103,AB103)*1.5*Forside!$B$7*F103</f>
        <v>#N/A</v>
      </c>
      <c r="AE103" s="45" t="e">
        <f t="shared" si="4"/>
        <v>#N/A</v>
      </c>
    </row>
    <row r="104" spans="1:31" x14ac:dyDescent="0.2">
      <c r="A104" s="12">
        <f>Forside!A116</f>
        <v>0</v>
      </c>
      <c r="B104" s="12">
        <f>Forside!B116</f>
        <v>0</v>
      </c>
      <c r="C104" s="53">
        <f>Forside!D116</f>
        <v>0</v>
      </c>
      <c r="D104" s="89">
        <f>Forside!E116</f>
        <v>0</v>
      </c>
      <c r="E104" s="53">
        <f>Forside!S116</f>
        <v>0</v>
      </c>
      <c r="F104" s="12" t="e">
        <f>VLOOKUP(C104,Data_afgrøder!$A$30:$N$43,COLUMN(Data_afgrøder!B105),FALSE)</f>
        <v>#N/A</v>
      </c>
      <c r="G104" s="12">
        <v>0.9</v>
      </c>
      <c r="H104" s="154">
        <v>1</v>
      </c>
      <c r="I104" s="45" t="e">
        <f>IF(H104&gt;-1,H104,G104)*20.7*Forside!$B$7*F104</f>
        <v>#N/A</v>
      </c>
      <c r="J104" s="54">
        <v>1</v>
      </c>
      <c r="K104" s="12">
        <v>3</v>
      </c>
      <c r="L104" s="45" t="e">
        <f>IF(K104&gt;0,K104,J104)*1.7*Forside!$B$7*F104</f>
        <v>#N/A</v>
      </c>
      <c r="M104" s="12" t="e">
        <f>VLOOKUP(B104,Data_afgrøder!$A$1:$BM$29,COLUMN(Data_afgrøder!$AX$2),FALSE)</f>
        <v>#N/A</v>
      </c>
      <c r="N104" s="110"/>
      <c r="O104" s="45" t="e">
        <f>IF(N104&gt;0,N104,M104)*6.4*Forside!$B$7*F104</f>
        <v>#N/A</v>
      </c>
      <c r="P104" s="12" t="e">
        <f>VLOOKUP(B104,Data_afgrøder!$A$2:$BS$25,COLUMN(Data_afgrøder!AZ105),FALSE)</f>
        <v>#N/A</v>
      </c>
      <c r="Q104" s="12"/>
      <c r="R104" s="45" t="e">
        <f>IF(Q104&gt;0,Q104,P104)*1.8*Forside!$B$7*F104</f>
        <v>#N/A</v>
      </c>
      <c r="S104" s="12" t="e">
        <f>VLOOKUP(B104,Data_afgrøder!$A$1:$BG$28,COLUMN(Data_afgrøder!AY:AY),FALSE)</f>
        <v>#N/A</v>
      </c>
      <c r="T104" s="12"/>
      <c r="U104" s="45" t="e">
        <f>IF(T104&gt;0,T104,S104)*6*Forside!$B$7*F104</f>
        <v>#N/A</v>
      </c>
      <c r="V104" s="12" t="e">
        <f>VLOOKUP(B104,Data_afgrøder!$A$1:$BG$28,COLUMN(Data_afgrøder!BA:BA),FALSE)</f>
        <v>#N/A</v>
      </c>
      <c r="W104" s="45" t="e">
        <f>V104*14*Forside!$B$7*F104</f>
        <v>#N/A</v>
      </c>
      <c r="X104" s="45" t="e">
        <f>VLOOKUP(B104,Data_afgrøder!$A$1:$BP$29,COLUMN(Data_afgrøder!BB109),FALSE)*#REF!/1000*VLOOKUP(B104,Data_afgrøder!$A$1:$BS$29,COLUMN(Data_afgrøder!$AO$2),FALSE)*Forside!$B$7</f>
        <v>#N/A</v>
      </c>
      <c r="Y104" s="45" t="e">
        <f>VLOOKUP(B104,Data_afgrøder!$A$1:$BP$29,COLUMN(Data_afgrøder!BC109),FALSE)*#REF!/1000*VLOOKUP(B104,Data_afgrøder!$A$1:$BS$29,COLUMN(Data_afgrøder!$AO$2),FALSE)*Forside!$B$7</f>
        <v>#N/A</v>
      </c>
      <c r="Z104" s="45" t="e">
        <f>VLOOKUP(B104,Data_afgrøder!$A$1:$BP$29,COLUMN(Data_afgrøder!BD109),FALSE)*#REF!/1000*VLOOKUP(B104,Data_afgrøder!$A$1:$BS$29,COLUMN(Data_afgrøder!$AO$2),FALSE)*Forside!$B$7</f>
        <v>#N/A</v>
      </c>
      <c r="AA104" s="45" t="e">
        <f>VLOOKUP(B104,Data_afgrøder!$A$1:$BP$29,COLUMN(Data_afgrøder!BE109),FALSE)*#REF!/1000*VLOOKUP(B104,Data_afgrøder!$A$1:$BS$29,COLUMN(Data_afgrøder!$AO$2),FALSE)*Forside!$B$7</f>
        <v>#N/A</v>
      </c>
      <c r="AB104" s="12">
        <v>0.2</v>
      </c>
      <c r="AC104" s="12"/>
      <c r="AD104" s="45" t="e">
        <f>IF(AC104&gt;0,AC104,AB104)*1.5*Forside!$B$7*F104</f>
        <v>#N/A</v>
      </c>
      <c r="AE104" s="45" t="e">
        <f t="shared" si="4"/>
        <v>#N/A</v>
      </c>
    </row>
    <row r="105" spans="1:31" x14ac:dyDescent="0.2">
      <c r="A105" s="12">
        <f>Forside!A117</f>
        <v>0</v>
      </c>
      <c r="B105" s="12">
        <f>Forside!B117</f>
        <v>0</v>
      </c>
      <c r="C105" s="53">
        <f>Forside!D117</f>
        <v>0</v>
      </c>
      <c r="D105" s="89">
        <f>Forside!E117</f>
        <v>0</v>
      </c>
      <c r="E105" s="53">
        <f>Forside!S117</f>
        <v>0</v>
      </c>
      <c r="F105" s="12" t="e">
        <f>VLOOKUP(C105,Data_afgrøder!$A$30:$N$43,COLUMN(Data_afgrøder!B106),FALSE)</f>
        <v>#N/A</v>
      </c>
      <c r="G105" s="12">
        <v>0.9</v>
      </c>
      <c r="H105" s="154">
        <v>1</v>
      </c>
      <c r="I105" s="45" t="e">
        <f>IF(H105&gt;-1,H105,G105)*20.7*Forside!$B$7*F105</f>
        <v>#N/A</v>
      </c>
      <c r="J105" s="54">
        <v>1</v>
      </c>
      <c r="K105" s="12">
        <v>3</v>
      </c>
      <c r="L105" s="45" t="e">
        <f>IF(K105&gt;0,K105,J105)*1.7*Forside!$B$7*F105</f>
        <v>#N/A</v>
      </c>
      <c r="M105" s="12" t="e">
        <f>VLOOKUP(B105,Data_afgrøder!$A$1:$BM$29,COLUMN(Data_afgrøder!$AX$2),FALSE)</f>
        <v>#N/A</v>
      </c>
      <c r="N105" s="110"/>
      <c r="O105" s="45" t="e">
        <f>IF(N105&gt;0,N105,M105)*6.4*Forside!$B$7*F105</f>
        <v>#N/A</v>
      </c>
      <c r="P105" s="12" t="e">
        <f>VLOOKUP(B105,Data_afgrøder!$A$2:$BS$25,COLUMN(Data_afgrøder!AZ106),FALSE)</f>
        <v>#N/A</v>
      </c>
      <c r="Q105" s="12"/>
      <c r="R105" s="45" t="e">
        <f>IF(Q105&gt;0,Q105,P105)*1.8*Forside!$B$7*F105</f>
        <v>#N/A</v>
      </c>
      <c r="S105" s="12" t="e">
        <f>VLOOKUP(B105,Data_afgrøder!$A$1:$BG$28,COLUMN(Data_afgrøder!AY:AY),FALSE)</f>
        <v>#N/A</v>
      </c>
      <c r="T105" s="12"/>
      <c r="U105" s="45" t="e">
        <f>IF(T105&gt;0,T105,S105)*6*Forside!$B$7*F105</f>
        <v>#N/A</v>
      </c>
      <c r="V105" s="12" t="e">
        <f>VLOOKUP(B105,Data_afgrøder!$A$1:$BG$28,COLUMN(Data_afgrøder!BA:BA),FALSE)</f>
        <v>#N/A</v>
      </c>
      <c r="W105" s="45" t="e">
        <f>V105*14*Forside!$B$7*F105</f>
        <v>#N/A</v>
      </c>
      <c r="X105" s="45" t="e">
        <f>VLOOKUP(B105,Data_afgrøder!$A$1:$BP$29,COLUMN(Data_afgrøder!BB110),FALSE)*#REF!/1000*VLOOKUP(B105,Data_afgrøder!$A$1:$BS$29,COLUMN(Data_afgrøder!$AO$2),FALSE)*Forside!$B$7</f>
        <v>#N/A</v>
      </c>
      <c r="Y105" s="45" t="e">
        <f>VLOOKUP(B105,Data_afgrøder!$A$1:$BP$29,COLUMN(Data_afgrøder!BC110),FALSE)*#REF!/1000*VLOOKUP(B105,Data_afgrøder!$A$1:$BS$29,COLUMN(Data_afgrøder!$AO$2),FALSE)*Forside!$B$7</f>
        <v>#N/A</v>
      </c>
      <c r="Z105" s="45" t="e">
        <f>VLOOKUP(B105,Data_afgrøder!$A$1:$BP$29,COLUMN(Data_afgrøder!BD110),FALSE)*#REF!/1000*VLOOKUP(B105,Data_afgrøder!$A$1:$BS$29,COLUMN(Data_afgrøder!$AO$2),FALSE)*Forside!$B$7</f>
        <v>#N/A</v>
      </c>
      <c r="AA105" s="45" t="e">
        <f>VLOOKUP(B105,Data_afgrøder!$A$1:$BP$29,COLUMN(Data_afgrøder!BE110),FALSE)*#REF!/1000*VLOOKUP(B105,Data_afgrøder!$A$1:$BS$29,COLUMN(Data_afgrøder!$AO$2),FALSE)*Forside!$B$7</f>
        <v>#N/A</v>
      </c>
      <c r="AB105" s="12">
        <v>0.2</v>
      </c>
      <c r="AC105" s="12"/>
      <c r="AD105" s="45" t="e">
        <f>IF(AC105&gt;0,AC105,AB105)*1.5*Forside!$B$7*F105</f>
        <v>#N/A</v>
      </c>
      <c r="AE105" s="45" t="e">
        <f t="shared" si="4"/>
        <v>#N/A</v>
      </c>
    </row>
    <row r="106" spans="1:31" x14ac:dyDescent="0.2">
      <c r="A106" s="12">
        <f>Forside!A118</f>
        <v>0</v>
      </c>
      <c r="B106" s="12">
        <f>Forside!B118</f>
        <v>0</v>
      </c>
      <c r="C106" s="53">
        <f>Forside!D118</f>
        <v>0</v>
      </c>
      <c r="D106" s="89">
        <f>Forside!E118</f>
        <v>0</v>
      </c>
      <c r="E106" s="53">
        <f>Forside!S118</f>
        <v>0</v>
      </c>
      <c r="F106" s="12" t="e">
        <f>VLOOKUP(C106,Data_afgrøder!$A$30:$N$43,COLUMN(Data_afgrøder!B107),FALSE)</f>
        <v>#N/A</v>
      </c>
      <c r="G106" s="12">
        <v>0.9</v>
      </c>
      <c r="H106" s="154">
        <v>0</v>
      </c>
      <c r="I106" s="45" t="e">
        <f>IF(H106&gt;-1,H106,G106)*20.7*Forside!$B$7*F106</f>
        <v>#N/A</v>
      </c>
      <c r="J106" s="54">
        <v>1</v>
      </c>
      <c r="K106" s="12">
        <v>3</v>
      </c>
      <c r="L106" s="45" t="e">
        <f>IF(K106&gt;0,K106,J106)*1.7*Forside!$B$7*F106</f>
        <v>#N/A</v>
      </c>
      <c r="M106" s="12" t="e">
        <f>VLOOKUP(B106,Data_afgrøder!$A$1:$BM$29,COLUMN(Data_afgrøder!$AX$2),FALSE)</f>
        <v>#N/A</v>
      </c>
      <c r="N106" s="110"/>
      <c r="O106" s="45" t="e">
        <f>IF(N106&gt;0,N106,M106)*6.4*Forside!$B$7*F106</f>
        <v>#N/A</v>
      </c>
      <c r="P106" s="12" t="e">
        <f>VLOOKUP(B106,Data_afgrøder!$A$2:$BS$25,COLUMN(Data_afgrøder!AZ107),FALSE)</f>
        <v>#N/A</v>
      </c>
      <c r="Q106" s="12"/>
      <c r="R106" s="45" t="e">
        <f>IF(Q106&gt;0,Q106,P106)*1.8*Forside!$B$7*F106</f>
        <v>#N/A</v>
      </c>
      <c r="S106" s="12" t="e">
        <f>VLOOKUP(B106,Data_afgrøder!$A$1:$BG$28,COLUMN(Data_afgrøder!AY:AY),FALSE)</f>
        <v>#N/A</v>
      </c>
      <c r="T106" s="12"/>
      <c r="U106" s="45" t="e">
        <f>IF(T106&gt;0,T106,S106)*6*Forside!$B$7*F106</f>
        <v>#N/A</v>
      </c>
      <c r="V106" s="12" t="e">
        <f>VLOOKUP(B106,Data_afgrøder!$A$1:$BG$28,COLUMN(Data_afgrøder!BA:BA),FALSE)</f>
        <v>#N/A</v>
      </c>
      <c r="W106" s="45" t="e">
        <f>V106*14*Forside!$B$7*F106</f>
        <v>#N/A</v>
      </c>
      <c r="X106" s="45" t="e">
        <f>VLOOKUP(B106,Data_afgrøder!$A$1:$BP$29,COLUMN(Data_afgrøder!BB111),FALSE)*#REF!/1000*VLOOKUP(B106,Data_afgrøder!$A$1:$BS$29,COLUMN(Data_afgrøder!$AO$2),FALSE)*Forside!$B$7</f>
        <v>#N/A</v>
      </c>
      <c r="Y106" s="45" t="e">
        <f>VLOOKUP(B106,Data_afgrøder!$A$1:$BP$29,COLUMN(Data_afgrøder!BC111),FALSE)*#REF!/1000*VLOOKUP(B106,Data_afgrøder!$A$1:$BS$29,COLUMN(Data_afgrøder!$AO$2),FALSE)*Forside!$B$7</f>
        <v>#N/A</v>
      </c>
      <c r="Z106" s="45" t="e">
        <f>VLOOKUP(B106,Data_afgrøder!$A$1:$BP$29,COLUMN(Data_afgrøder!BD111),FALSE)*#REF!/1000*VLOOKUP(B106,Data_afgrøder!$A$1:$BS$29,COLUMN(Data_afgrøder!$AO$2),FALSE)*Forside!$B$7</f>
        <v>#N/A</v>
      </c>
      <c r="AA106" s="45" t="e">
        <f>VLOOKUP(B106,Data_afgrøder!$A$1:$BP$29,COLUMN(Data_afgrøder!BE111),FALSE)*#REF!/1000*VLOOKUP(B106,Data_afgrøder!$A$1:$BS$29,COLUMN(Data_afgrøder!$AO$2),FALSE)*Forside!$B$7</f>
        <v>#N/A</v>
      </c>
      <c r="AB106" s="12">
        <v>0.2</v>
      </c>
      <c r="AC106" s="12"/>
      <c r="AD106" s="45" t="e">
        <f>IF(AC106&gt;0,AC106,AB106)*1.5*Forside!$B$7*F106</f>
        <v>#N/A</v>
      </c>
      <c r="AE106" s="45" t="e">
        <f t="shared" si="4"/>
        <v>#N/A</v>
      </c>
    </row>
    <row r="107" spans="1:31" x14ac:dyDescent="0.2">
      <c r="A107" s="12">
        <f>Forside!A119</f>
        <v>0</v>
      </c>
      <c r="B107" s="12">
        <f>Forside!B119</f>
        <v>0</v>
      </c>
      <c r="C107" s="53">
        <f>Forside!D119</f>
        <v>0</v>
      </c>
      <c r="D107" s="89">
        <f>Forside!E119</f>
        <v>0</v>
      </c>
      <c r="E107" s="53">
        <f>Forside!S119</f>
        <v>0</v>
      </c>
      <c r="F107" s="12" t="e">
        <f>VLOOKUP(C107,Data_afgrøder!$A$30:$N$43,COLUMN(Data_afgrøder!B108),FALSE)</f>
        <v>#N/A</v>
      </c>
      <c r="G107" s="12">
        <v>0.9</v>
      </c>
      <c r="H107" s="54">
        <v>0</v>
      </c>
      <c r="I107" s="45" t="e">
        <f>IF(H107&gt;-1,H107,G107)*20.7*Forside!$B$7*F107</f>
        <v>#N/A</v>
      </c>
      <c r="J107" s="54">
        <v>1</v>
      </c>
      <c r="K107" s="12">
        <v>3</v>
      </c>
      <c r="L107" s="45" t="e">
        <f>IF(K107&gt;0,K107,J107)*1.7*Forside!$B$7*F107</f>
        <v>#N/A</v>
      </c>
      <c r="M107" s="12" t="e">
        <f>VLOOKUP(B107,Data_afgrøder!$A$1:$BM$29,COLUMN(Data_afgrøder!$AX$2),FALSE)</f>
        <v>#N/A</v>
      </c>
      <c r="N107" s="110"/>
      <c r="O107" s="45" t="e">
        <f>IF(N107&gt;0,N107,M107)*6.4*Forside!$B$7*F107</f>
        <v>#N/A</v>
      </c>
      <c r="P107" s="12" t="e">
        <f>VLOOKUP(B107,Data_afgrøder!$A$2:$BS$25,COLUMN(Data_afgrøder!AZ108),FALSE)</f>
        <v>#N/A</v>
      </c>
      <c r="Q107" s="12"/>
      <c r="R107" s="45" t="e">
        <f>IF(Q107&gt;0,Q107,P107)*1.8*Forside!$B$7*F107</f>
        <v>#N/A</v>
      </c>
      <c r="S107" s="12" t="e">
        <f>VLOOKUP(B107,Data_afgrøder!$A$1:$BG$28,COLUMN(Data_afgrøder!AY:AY),FALSE)</f>
        <v>#N/A</v>
      </c>
      <c r="T107" s="12"/>
      <c r="U107" s="45" t="e">
        <f>IF(T107&gt;0,T107,S107)*6*Forside!$B$7*F107</f>
        <v>#N/A</v>
      </c>
      <c r="V107" s="12" t="e">
        <f>VLOOKUP(B107,Data_afgrøder!$A$1:$BG$28,COLUMN(Data_afgrøder!BA:BA),FALSE)</f>
        <v>#N/A</v>
      </c>
      <c r="W107" s="45" t="e">
        <f>V107*14*Forside!$B$7*F107</f>
        <v>#N/A</v>
      </c>
      <c r="X107" s="45" t="e">
        <f>VLOOKUP(B107,Data_afgrøder!$A$1:$BP$29,COLUMN(Data_afgrøder!BB112),FALSE)*#REF!/1000*VLOOKUP(B107,Data_afgrøder!$A$1:$BS$29,COLUMN(Data_afgrøder!$AO$2),FALSE)*Forside!$B$7</f>
        <v>#N/A</v>
      </c>
      <c r="Y107" s="45" t="e">
        <f>VLOOKUP(B107,Data_afgrøder!$A$1:$BP$29,COLUMN(Data_afgrøder!BC112),FALSE)*#REF!/1000*VLOOKUP(B107,Data_afgrøder!$A$1:$BS$29,COLUMN(Data_afgrøder!$AO$2),FALSE)*Forside!$B$7</f>
        <v>#N/A</v>
      </c>
      <c r="Z107" s="45" t="e">
        <f>VLOOKUP(B107,Data_afgrøder!$A$1:$BP$29,COLUMN(Data_afgrøder!BD112),FALSE)*#REF!/1000*VLOOKUP(B107,Data_afgrøder!$A$1:$BS$29,COLUMN(Data_afgrøder!$AO$2),FALSE)*Forside!$B$7</f>
        <v>#N/A</v>
      </c>
      <c r="AA107" s="45" t="e">
        <f>VLOOKUP(B107,Data_afgrøder!$A$1:$BP$29,COLUMN(Data_afgrøder!BE112),FALSE)*#REF!/1000*VLOOKUP(B107,Data_afgrøder!$A$1:$BS$29,COLUMN(Data_afgrøder!$AO$2),FALSE)*Forside!$B$7</f>
        <v>#N/A</v>
      </c>
      <c r="AB107" s="12">
        <v>0.2</v>
      </c>
      <c r="AC107" s="12"/>
      <c r="AD107" s="45" t="e">
        <f>IF(AC107&gt;0,AC107,AB107)*1.5*Forside!$B$7*F107</f>
        <v>#N/A</v>
      </c>
      <c r="AE107" s="45" t="e">
        <f t="shared" si="4"/>
        <v>#N/A</v>
      </c>
    </row>
    <row r="108" spans="1:31" x14ac:dyDescent="0.2">
      <c r="A108" s="12">
        <f>Forside!A120</f>
        <v>0</v>
      </c>
      <c r="B108" s="12">
        <f>Forside!B120</f>
        <v>0</v>
      </c>
      <c r="C108" s="53">
        <f>Forside!D120</f>
        <v>0</v>
      </c>
      <c r="D108" s="89">
        <f>Forside!E120</f>
        <v>0</v>
      </c>
      <c r="E108" s="53">
        <f>Forside!S120</f>
        <v>0</v>
      </c>
      <c r="F108" s="12" t="e">
        <f>VLOOKUP(C108,Data_afgrøder!$A$30:$N$43,COLUMN(Data_afgrøder!B109),FALSE)</f>
        <v>#N/A</v>
      </c>
      <c r="G108" s="12">
        <v>0.9</v>
      </c>
      <c r="H108" s="154">
        <v>1</v>
      </c>
      <c r="I108" s="45" t="e">
        <f>IF(H108&gt;-1,H108,G108)*20.7*Forside!$B$7*F108</f>
        <v>#N/A</v>
      </c>
      <c r="J108" s="54">
        <v>1</v>
      </c>
      <c r="K108" s="12">
        <v>3</v>
      </c>
      <c r="L108" s="45" t="e">
        <f>IF(K108&gt;0,K108,J108)*1.7*Forside!$B$7*F108</f>
        <v>#N/A</v>
      </c>
      <c r="M108" s="12" t="e">
        <f>VLOOKUP(B108,Data_afgrøder!$A$1:$BM$29,COLUMN(Data_afgrøder!$AX$2),FALSE)</f>
        <v>#N/A</v>
      </c>
      <c r="N108" s="110"/>
      <c r="O108" s="45" t="e">
        <f>IF(N108&gt;0,N108,M108)*6.4*Forside!$B$7*F108</f>
        <v>#N/A</v>
      </c>
      <c r="P108" s="12" t="e">
        <f>VLOOKUP(B108,Data_afgrøder!$A$2:$BS$25,COLUMN(Data_afgrøder!AZ109),FALSE)</f>
        <v>#N/A</v>
      </c>
      <c r="Q108" s="12"/>
      <c r="R108" s="45" t="e">
        <f>IF(Q108&gt;0,Q108,P108)*1.8*Forside!$B$7*F108</f>
        <v>#N/A</v>
      </c>
      <c r="S108" s="12" t="e">
        <f>VLOOKUP(B108,Data_afgrøder!$A$1:$BG$28,COLUMN(Data_afgrøder!AY:AY),FALSE)</f>
        <v>#N/A</v>
      </c>
      <c r="T108" s="12"/>
      <c r="U108" s="45" t="e">
        <f>IF(T108&gt;0,T108,S108)*6*Forside!$B$7*F108</f>
        <v>#N/A</v>
      </c>
      <c r="V108" s="12" t="e">
        <f>VLOOKUP(B108,Data_afgrøder!$A$1:$BG$28,COLUMN(Data_afgrøder!BA:BA),FALSE)</f>
        <v>#N/A</v>
      </c>
      <c r="W108" s="45" t="e">
        <f>V108*14*Forside!$B$7*F108</f>
        <v>#N/A</v>
      </c>
      <c r="X108" s="45" t="e">
        <f>VLOOKUP(B108,Data_afgrøder!$A$1:$BP$29,COLUMN(Data_afgrøder!BB113),FALSE)*#REF!/1000*VLOOKUP(B108,Data_afgrøder!$A$1:$BS$29,COLUMN(Data_afgrøder!$AO$2),FALSE)*Forside!$B$7</f>
        <v>#N/A</v>
      </c>
      <c r="Y108" s="45" t="e">
        <f>VLOOKUP(B108,Data_afgrøder!$A$1:$BP$29,COLUMN(Data_afgrøder!BC113),FALSE)*#REF!/1000*VLOOKUP(B108,Data_afgrøder!$A$1:$BS$29,COLUMN(Data_afgrøder!$AO$2),FALSE)*Forside!$B$7</f>
        <v>#N/A</v>
      </c>
      <c r="Z108" s="45" t="e">
        <f>VLOOKUP(B108,Data_afgrøder!$A$1:$BP$29,COLUMN(Data_afgrøder!BD113),FALSE)*#REF!/1000*VLOOKUP(B108,Data_afgrøder!$A$1:$BS$29,COLUMN(Data_afgrøder!$AO$2),FALSE)*Forside!$B$7</f>
        <v>#N/A</v>
      </c>
      <c r="AA108" s="45" t="e">
        <f>VLOOKUP(B108,Data_afgrøder!$A$1:$BP$29,COLUMN(Data_afgrøder!BE113),FALSE)*#REF!/1000*VLOOKUP(B108,Data_afgrøder!$A$1:$BS$29,COLUMN(Data_afgrøder!$AO$2),FALSE)*Forside!$B$7</f>
        <v>#N/A</v>
      </c>
      <c r="AB108" s="12">
        <v>0.2</v>
      </c>
      <c r="AC108" s="12"/>
      <c r="AD108" s="45" t="e">
        <f>IF(AC108&gt;0,AC108,AB108)*1.5*Forside!$B$7*F108</f>
        <v>#N/A</v>
      </c>
      <c r="AE108" s="45" t="e">
        <f t="shared" si="4"/>
        <v>#N/A</v>
      </c>
    </row>
    <row r="109" spans="1:31" x14ac:dyDescent="0.2">
      <c r="A109" s="12">
        <f>Forside!A121</f>
        <v>0</v>
      </c>
      <c r="B109" s="12">
        <f>Forside!B121</f>
        <v>0</v>
      </c>
      <c r="C109" s="53">
        <f>Forside!D121</f>
        <v>0</v>
      </c>
      <c r="D109" s="89">
        <f>Forside!E121</f>
        <v>0</v>
      </c>
      <c r="E109" s="53">
        <f>Forside!S121</f>
        <v>0</v>
      </c>
      <c r="F109" s="12" t="e">
        <f>VLOOKUP(C109,Data_afgrøder!$A$30:$N$43,COLUMN(Data_afgrøder!B110),FALSE)</f>
        <v>#N/A</v>
      </c>
      <c r="G109" s="12">
        <v>0.9</v>
      </c>
      <c r="H109" s="154">
        <v>1</v>
      </c>
      <c r="I109" s="45" t="e">
        <f>IF(H109&gt;-1,H109,G109)*20.7*Forside!$B$7*F109</f>
        <v>#N/A</v>
      </c>
      <c r="J109" s="54">
        <v>1</v>
      </c>
      <c r="K109" s="12">
        <v>3</v>
      </c>
      <c r="L109" s="45" t="e">
        <f>IF(K109&gt;0,K109,J109)*1.7*Forside!$B$7*F109</f>
        <v>#N/A</v>
      </c>
      <c r="M109" s="12" t="e">
        <f>VLOOKUP(B109,Data_afgrøder!$A$1:$BM$29,COLUMN(Data_afgrøder!$AX$2),FALSE)</f>
        <v>#N/A</v>
      </c>
      <c r="N109" s="110"/>
      <c r="O109" s="45" t="e">
        <f>IF(N109&gt;0,N109,M109)*6.4*Forside!$B$7*F109</f>
        <v>#N/A</v>
      </c>
      <c r="P109" s="12" t="e">
        <f>VLOOKUP(B109,Data_afgrøder!$A$2:$BS$25,COLUMN(Data_afgrøder!AZ110),FALSE)</f>
        <v>#N/A</v>
      </c>
      <c r="Q109" s="12"/>
      <c r="R109" s="45" t="e">
        <f>IF(Q109&gt;0,Q109,P109)*1.8*Forside!$B$7*F109</f>
        <v>#N/A</v>
      </c>
      <c r="S109" s="12" t="e">
        <f>VLOOKUP(B109,Data_afgrøder!$A$1:$BG$28,COLUMN(Data_afgrøder!AY:AY),FALSE)</f>
        <v>#N/A</v>
      </c>
      <c r="T109" s="12"/>
      <c r="U109" s="45" t="e">
        <f>IF(T109&gt;0,T109,S109)*6*Forside!$B$7*F109</f>
        <v>#N/A</v>
      </c>
      <c r="V109" s="12" t="e">
        <f>VLOOKUP(B109,Data_afgrøder!$A$1:$BG$28,COLUMN(Data_afgrøder!BA:BA),FALSE)</f>
        <v>#N/A</v>
      </c>
      <c r="W109" s="45" t="e">
        <f>V109*14*Forside!$B$7*F109</f>
        <v>#N/A</v>
      </c>
      <c r="X109" s="45" t="e">
        <f>VLOOKUP(B109,Data_afgrøder!$A$1:$BP$29,COLUMN(Data_afgrøder!BB114),FALSE)*#REF!/1000*VLOOKUP(B109,Data_afgrøder!$A$1:$BS$29,COLUMN(Data_afgrøder!$AO$2),FALSE)*Forside!$B$7</f>
        <v>#N/A</v>
      </c>
      <c r="Y109" s="45" t="e">
        <f>VLOOKUP(B109,Data_afgrøder!$A$1:$BP$29,COLUMN(Data_afgrøder!BC114),FALSE)*#REF!/1000*VLOOKUP(B109,Data_afgrøder!$A$1:$BS$29,COLUMN(Data_afgrøder!$AO$2),FALSE)*Forside!$B$7</f>
        <v>#N/A</v>
      </c>
      <c r="Z109" s="45" t="e">
        <f>VLOOKUP(B109,Data_afgrøder!$A$1:$BP$29,COLUMN(Data_afgrøder!BD114),FALSE)*#REF!/1000*VLOOKUP(B109,Data_afgrøder!$A$1:$BS$29,COLUMN(Data_afgrøder!$AO$2),FALSE)*Forside!$B$7</f>
        <v>#N/A</v>
      </c>
      <c r="AA109" s="45" t="e">
        <f>VLOOKUP(B109,Data_afgrøder!$A$1:$BP$29,COLUMN(Data_afgrøder!BE114),FALSE)*#REF!/1000*VLOOKUP(B109,Data_afgrøder!$A$1:$BS$29,COLUMN(Data_afgrøder!$AO$2),FALSE)*Forside!$B$7</f>
        <v>#N/A</v>
      </c>
      <c r="AB109" s="12">
        <v>0.2</v>
      </c>
      <c r="AC109" s="12"/>
      <c r="AD109" s="45" t="e">
        <f>IF(AC109&gt;0,AC109,AB109)*1.5*Forside!$B$7*F109</f>
        <v>#N/A</v>
      </c>
      <c r="AE109" s="45" t="e">
        <f t="shared" si="4"/>
        <v>#N/A</v>
      </c>
    </row>
    <row r="110" spans="1:31" x14ac:dyDescent="0.2">
      <c r="A110" s="12">
        <f>Forside!A122</f>
        <v>0</v>
      </c>
      <c r="B110" s="12">
        <f>Forside!B122</f>
        <v>0</v>
      </c>
      <c r="C110" s="53">
        <f>Forside!D122</f>
        <v>0</v>
      </c>
      <c r="D110" s="89">
        <f>Forside!E122</f>
        <v>0</v>
      </c>
      <c r="E110" s="53">
        <f>Forside!S122</f>
        <v>0</v>
      </c>
      <c r="F110" s="12" t="e">
        <f>VLOOKUP(C110,Data_afgrøder!$A$30:$N$43,COLUMN(Data_afgrøder!B111),FALSE)</f>
        <v>#N/A</v>
      </c>
      <c r="G110" s="12">
        <v>0.9</v>
      </c>
      <c r="H110" s="154">
        <v>0</v>
      </c>
      <c r="I110" s="45" t="e">
        <f>IF(H110&gt;-1,H110,G110)*20.7*Forside!$B$7*F110</f>
        <v>#N/A</v>
      </c>
      <c r="J110" s="54">
        <v>1</v>
      </c>
      <c r="K110" s="12">
        <v>3</v>
      </c>
      <c r="L110" s="45" t="e">
        <f>IF(K110&gt;0,K110,J110)*1.7*Forside!$B$7*F110</f>
        <v>#N/A</v>
      </c>
      <c r="M110" s="12" t="e">
        <f>VLOOKUP(B110,Data_afgrøder!$A$1:$BM$29,COLUMN(Data_afgrøder!$AX$2),FALSE)</f>
        <v>#N/A</v>
      </c>
      <c r="N110" s="110"/>
      <c r="O110" s="45" t="e">
        <f>IF(N110&gt;0,N110,M110)*6.4*Forside!$B$7*F110</f>
        <v>#N/A</v>
      </c>
      <c r="P110" s="12" t="e">
        <f>VLOOKUP(B110,Data_afgrøder!$A$2:$BS$25,COLUMN(Data_afgrøder!AZ111),FALSE)</f>
        <v>#N/A</v>
      </c>
      <c r="Q110" s="12"/>
      <c r="R110" s="45" t="e">
        <f>IF(Q110&gt;0,Q110,P110)*1.8*Forside!$B$7*F110</f>
        <v>#N/A</v>
      </c>
      <c r="S110" s="12" t="e">
        <f>VLOOKUP(B110,Data_afgrøder!$A$1:$BG$28,COLUMN(Data_afgrøder!AY:AY),FALSE)</f>
        <v>#N/A</v>
      </c>
      <c r="T110" s="12"/>
      <c r="U110" s="45" t="e">
        <f>IF(T110&gt;0,T110,S110)*6*Forside!$B$7*F110</f>
        <v>#N/A</v>
      </c>
      <c r="V110" s="12" t="e">
        <f>VLOOKUP(B110,Data_afgrøder!$A$1:$BG$28,COLUMN(Data_afgrøder!BA:BA),FALSE)</f>
        <v>#N/A</v>
      </c>
      <c r="W110" s="45" t="e">
        <f>V110*14*Forside!$B$7*F110</f>
        <v>#N/A</v>
      </c>
      <c r="X110" s="45" t="e">
        <f>VLOOKUP(B110,Data_afgrøder!$A$1:$BP$29,COLUMN(Data_afgrøder!BB115),FALSE)*#REF!/1000*VLOOKUP(B110,Data_afgrøder!$A$1:$BS$29,COLUMN(Data_afgrøder!$AO$2),FALSE)*Forside!$B$7</f>
        <v>#N/A</v>
      </c>
      <c r="Y110" s="45" t="e">
        <f>VLOOKUP(B110,Data_afgrøder!$A$1:$BP$29,COLUMN(Data_afgrøder!BC115),FALSE)*#REF!/1000*VLOOKUP(B110,Data_afgrøder!$A$1:$BS$29,COLUMN(Data_afgrøder!$AO$2),FALSE)*Forside!$B$7</f>
        <v>#N/A</v>
      </c>
      <c r="Z110" s="45" t="e">
        <f>VLOOKUP(B110,Data_afgrøder!$A$1:$BP$29,COLUMN(Data_afgrøder!BD115),FALSE)*#REF!/1000*VLOOKUP(B110,Data_afgrøder!$A$1:$BS$29,COLUMN(Data_afgrøder!$AO$2),FALSE)*Forside!$B$7</f>
        <v>#N/A</v>
      </c>
      <c r="AA110" s="45" t="e">
        <f>VLOOKUP(B110,Data_afgrøder!$A$1:$BP$29,COLUMN(Data_afgrøder!BE115),FALSE)*#REF!/1000*VLOOKUP(B110,Data_afgrøder!$A$1:$BS$29,COLUMN(Data_afgrøder!$AO$2),FALSE)*Forside!$B$7</f>
        <v>#N/A</v>
      </c>
      <c r="AB110" s="12">
        <v>0.2</v>
      </c>
      <c r="AC110" s="12"/>
      <c r="AD110" s="45" t="e">
        <f>IF(AC110&gt;0,AC110,AB110)*1.5*Forside!$B$7*F110</f>
        <v>#N/A</v>
      </c>
      <c r="AE110" s="45" t="e">
        <f t="shared" si="4"/>
        <v>#N/A</v>
      </c>
    </row>
    <row r="111" spans="1:31" x14ac:dyDescent="0.2">
      <c r="A111" s="12">
        <f>Forside!A123</f>
        <v>0</v>
      </c>
      <c r="B111" s="12">
        <f>Forside!B123</f>
        <v>0</v>
      </c>
      <c r="C111" s="53">
        <f>Forside!D123</f>
        <v>0</v>
      </c>
      <c r="D111" s="89">
        <f>Forside!E123</f>
        <v>0</v>
      </c>
      <c r="E111" s="53">
        <f>Forside!S123</f>
        <v>0</v>
      </c>
      <c r="F111" s="12" t="e">
        <f>VLOOKUP(C111,Data_afgrøder!$A$30:$N$43,COLUMN(Data_afgrøder!B112),FALSE)</f>
        <v>#N/A</v>
      </c>
      <c r="G111" s="12">
        <v>0.9</v>
      </c>
      <c r="H111" s="154">
        <v>1</v>
      </c>
      <c r="I111" s="45" t="e">
        <f>IF(H111&gt;-1,H111,G111)*20.7*Forside!$B$7*F111</f>
        <v>#N/A</v>
      </c>
      <c r="J111" s="54">
        <v>1</v>
      </c>
      <c r="K111" s="12">
        <v>3</v>
      </c>
      <c r="L111" s="45" t="e">
        <f>IF(K111&gt;0,K111,J111)*1.7*Forside!$B$7*F111</f>
        <v>#N/A</v>
      </c>
      <c r="M111" s="12" t="e">
        <f>VLOOKUP(B111,Data_afgrøder!$A$1:$BM$29,COLUMN(Data_afgrøder!$AX$2),FALSE)</f>
        <v>#N/A</v>
      </c>
      <c r="N111" s="110"/>
      <c r="O111" s="45" t="e">
        <f>IF(N111&gt;0,N111,M111)*6.4*Forside!$B$7*F111</f>
        <v>#N/A</v>
      </c>
      <c r="P111" s="12" t="e">
        <f>VLOOKUP(B111,Data_afgrøder!$A$2:$BS$25,COLUMN(Data_afgrøder!AZ112),FALSE)</f>
        <v>#N/A</v>
      </c>
      <c r="Q111" s="12"/>
      <c r="R111" s="45" t="e">
        <f>IF(Q111&gt;0,Q111,P111)*1.8*Forside!$B$7*F111</f>
        <v>#N/A</v>
      </c>
      <c r="S111" s="12" t="e">
        <f>VLOOKUP(B111,Data_afgrøder!$A$1:$BG$28,COLUMN(Data_afgrøder!AY:AY),FALSE)</f>
        <v>#N/A</v>
      </c>
      <c r="T111" s="12"/>
      <c r="U111" s="45" t="e">
        <f>IF(T111&gt;0,T111,S111)*6*Forside!$B$7*F111</f>
        <v>#N/A</v>
      </c>
      <c r="V111" s="12" t="e">
        <f>VLOOKUP(B111,Data_afgrøder!$A$1:$BG$28,COLUMN(Data_afgrøder!BA:BA),FALSE)</f>
        <v>#N/A</v>
      </c>
      <c r="W111" s="45" t="e">
        <f>V111*14*Forside!$B$7*F111</f>
        <v>#N/A</v>
      </c>
      <c r="X111" s="45" t="e">
        <f>VLOOKUP(B111,Data_afgrøder!$A$1:$BP$29,COLUMN(Data_afgrøder!BB116),FALSE)*#REF!/1000*VLOOKUP(B111,Data_afgrøder!$A$1:$BS$29,COLUMN(Data_afgrøder!$AO$2),FALSE)*Forside!$B$7</f>
        <v>#N/A</v>
      </c>
      <c r="Y111" s="45" t="e">
        <f>VLOOKUP(B111,Data_afgrøder!$A$1:$BP$29,COLUMN(Data_afgrøder!BC116),FALSE)*#REF!/1000*VLOOKUP(B111,Data_afgrøder!$A$1:$BS$29,COLUMN(Data_afgrøder!$AO$2),FALSE)*Forside!$B$7</f>
        <v>#N/A</v>
      </c>
      <c r="Z111" s="45" t="e">
        <f>VLOOKUP(B111,Data_afgrøder!$A$1:$BP$29,COLUMN(Data_afgrøder!BD116),FALSE)*#REF!/1000*VLOOKUP(B111,Data_afgrøder!$A$1:$BS$29,COLUMN(Data_afgrøder!$AO$2),FALSE)*Forside!$B$7</f>
        <v>#N/A</v>
      </c>
      <c r="AA111" s="45" t="e">
        <f>VLOOKUP(B111,Data_afgrøder!$A$1:$BP$29,COLUMN(Data_afgrøder!BE116),FALSE)*#REF!/1000*VLOOKUP(B111,Data_afgrøder!$A$1:$BS$29,COLUMN(Data_afgrøder!$AO$2),FALSE)*Forside!$B$7</f>
        <v>#N/A</v>
      </c>
      <c r="AB111" s="12">
        <v>0.2</v>
      </c>
      <c r="AC111" s="12"/>
      <c r="AD111" s="45" t="e">
        <f>IF(AC111&gt;0,AC111,AB111)*1.5*Forside!$B$7*F111</f>
        <v>#N/A</v>
      </c>
      <c r="AE111" s="45" t="e">
        <f t="shared" si="4"/>
        <v>#N/A</v>
      </c>
    </row>
    <row r="112" spans="1:31" x14ac:dyDescent="0.2">
      <c r="A112" s="12">
        <f>Forside!A124</f>
        <v>0</v>
      </c>
      <c r="B112" s="12">
        <f>Forside!B124</f>
        <v>0</v>
      </c>
      <c r="C112" s="53">
        <f>Forside!D124</f>
        <v>0</v>
      </c>
      <c r="D112" s="89">
        <f>Forside!E124</f>
        <v>0</v>
      </c>
      <c r="E112" s="53">
        <f>Forside!S124</f>
        <v>0</v>
      </c>
      <c r="F112" s="12" t="e">
        <f>VLOOKUP(C112,Data_afgrøder!$A$30:$N$43,COLUMN(Data_afgrøder!B113),FALSE)</f>
        <v>#N/A</v>
      </c>
      <c r="G112" s="12">
        <v>0.9</v>
      </c>
      <c r="H112" s="154">
        <v>1</v>
      </c>
      <c r="I112" s="45" t="e">
        <f>IF(H112&gt;-1,H112,G112)*20.7*Forside!$B$7*F112</f>
        <v>#N/A</v>
      </c>
      <c r="J112" s="54">
        <v>1</v>
      </c>
      <c r="K112" s="12">
        <v>3</v>
      </c>
      <c r="L112" s="45" t="e">
        <f>IF(K112&gt;0,K112,J112)*1.7*Forside!$B$7*F112</f>
        <v>#N/A</v>
      </c>
      <c r="M112" s="12" t="e">
        <f>VLOOKUP(B112,Data_afgrøder!$A$1:$BM$29,COLUMN(Data_afgrøder!$AX$2),FALSE)</f>
        <v>#N/A</v>
      </c>
      <c r="N112" s="110"/>
      <c r="O112" s="45" t="e">
        <f>IF(N112&gt;0,N112,M112)*6.4*Forside!$B$7*F112</f>
        <v>#N/A</v>
      </c>
      <c r="P112" s="12" t="e">
        <f>VLOOKUP(B112,Data_afgrøder!$A$2:$BS$25,COLUMN(Data_afgrøder!AZ113),FALSE)</f>
        <v>#N/A</v>
      </c>
      <c r="Q112" s="12"/>
      <c r="R112" s="45" t="e">
        <f>IF(Q112&gt;0,Q112,P112)*1.8*Forside!$B$7*F112</f>
        <v>#N/A</v>
      </c>
      <c r="S112" s="12" t="e">
        <f>VLOOKUP(B112,Data_afgrøder!$A$1:$BG$28,COLUMN(Data_afgrøder!AY:AY),FALSE)</f>
        <v>#N/A</v>
      </c>
      <c r="T112" s="12"/>
      <c r="U112" s="45" t="e">
        <f>IF(T112&gt;0,T112,S112)*6*Forside!$B$7*F112</f>
        <v>#N/A</v>
      </c>
      <c r="V112" s="12" t="e">
        <f>VLOOKUP(B112,Data_afgrøder!$A$1:$BG$28,COLUMN(Data_afgrøder!BA:BA),FALSE)</f>
        <v>#N/A</v>
      </c>
      <c r="W112" s="45" t="e">
        <f>V112*14*Forside!$B$7*F112</f>
        <v>#N/A</v>
      </c>
      <c r="X112" s="45" t="e">
        <f>VLOOKUP(B112,Data_afgrøder!$A$1:$BP$29,COLUMN(Data_afgrøder!BB117),FALSE)*#REF!/1000*VLOOKUP(B112,Data_afgrøder!$A$1:$BS$29,COLUMN(Data_afgrøder!$AO$2),FALSE)*Forside!$B$7</f>
        <v>#N/A</v>
      </c>
      <c r="Y112" s="45" t="e">
        <f>VLOOKUP(B112,Data_afgrøder!$A$1:$BP$29,COLUMN(Data_afgrøder!BC117),FALSE)*#REF!/1000*VLOOKUP(B112,Data_afgrøder!$A$1:$BS$29,COLUMN(Data_afgrøder!$AO$2),FALSE)*Forside!$B$7</f>
        <v>#N/A</v>
      </c>
      <c r="Z112" s="45" t="e">
        <f>VLOOKUP(B112,Data_afgrøder!$A$1:$BP$29,COLUMN(Data_afgrøder!BD117),FALSE)*#REF!/1000*VLOOKUP(B112,Data_afgrøder!$A$1:$BS$29,COLUMN(Data_afgrøder!$AO$2),FALSE)*Forside!$B$7</f>
        <v>#N/A</v>
      </c>
      <c r="AA112" s="45" t="e">
        <f>VLOOKUP(B112,Data_afgrøder!$A$1:$BP$29,COLUMN(Data_afgrøder!BE117),FALSE)*#REF!/1000*VLOOKUP(B112,Data_afgrøder!$A$1:$BS$29,COLUMN(Data_afgrøder!$AO$2),FALSE)*Forside!$B$7</f>
        <v>#N/A</v>
      </c>
      <c r="AB112" s="12">
        <v>0.2</v>
      </c>
      <c r="AC112" s="12"/>
      <c r="AD112" s="45" t="e">
        <f>IF(AC112&gt;0,AC112,AB112)*1.5*Forside!$B$7*F112</f>
        <v>#N/A</v>
      </c>
      <c r="AE112" s="45" t="e">
        <f t="shared" si="4"/>
        <v>#N/A</v>
      </c>
    </row>
    <row r="113" spans="1:31" x14ac:dyDescent="0.2">
      <c r="A113" s="12">
        <f>Forside!A125</f>
        <v>0</v>
      </c>
      <c r="B113" s="12">
        <f>Forside!B125</f>
        <v>0</v>
      </c>
      <c r="C113" s="53">
        <f>Forside!D125</f>
        <v>0</v>
      </c>
      <c r="D113" s="89">
        <f>Forside!E125</f>
        <v>0</v>
      </c>
      <c r="E113" s="53">
        <f>Forside!S125</f>
        <v>0</v>
      </c>
      <c r="F113" s="12" t="e">
        <f>VLOOKUP(C113,Data_afgrøder!$A$30:$N$43,COLUMN(Data_afgrøder!B114),FALSE)</f>
        <v>#N/A</v>
      </c>
      <c r="G113" s="12">
        <v>0.9</v>
      </c>
      <c r="H113" s="154">
        <v>1</v>
      </c>
      <c r="I113" s="45" t="e">
        <f>IF(H113&gt;-1,H113,G113)*20.7*Forside!$B$7*F113</f>
        <v>#N/A</v>
      </c>
      <c r="J113" s="54">
        <v>1</v>
      </c>
      <c r="K113" s="12">
        <v>3</v>
      </c>
      <c r="L113" s="45" t="e">
        <f>IF(K113&gt;0,K113,J113)*1.7*Forside!$B$7*F113</f>
        <v>#N/A</v>
      </c>
      <c r="M113" s="12" t="e">
        <f>VLOOKUP(B113,Data_afgrøder!$A$1:$BM$29,COLUMN(Data_afgrøder!$AX$2),FALSE)</f>
        <v>#N/A</v>
      </c>
      <c r="N113" s="110"/>
      <c r="O113" s="45" t="e">
        <f>IF(N113&gt;0,N113,M113)*6.4*Forside!$B$7*F113</f>
        <v>#N/A</v>
      </c>
      <c r="P113" s="12" t="e">
        <f>VLOOKUP(B113,Data_afgrøder!$A$2:$BS$25,COLUMN(Data_afgrøder!AZ114),FALSE)</f>
        <v>#N/A</v>
      </c>
      <c r="Q113" s="12"/>
      <c r="R113" s="45" t="e">
        <f>IF(Q113&gt;0,Q113,P113)*1.8*Forside!$B$7*F113</f>
        <v>#N/A</v>
      </c>
      <c r="S113" s="12" t="e">
        <f>VLOOKUP(B113,Data_afgrøder!$A$1:$BG$28,COLUMN(Data_afgrøder!AY:AY),FALSE)</f>
        <v>#N/A</v>
      </c>
      <c r="T113" s="12"/>
      <c r="U113" s="45" t="e">
        <f>IF(T113&gt;0,T113,S113)*6*Forside!$B$7*F113</f>
        <v>#N/A</v>
      </c>
      <c r="V113" s="12" t="e">
        <f>VLOOKUP(B113,Data_afgrøder!$A$1:$BG$28,COLUMN(Data_afgrøder!BA:BA),FALSE)</f>
        <v>#N/A</v>
      </c>
      <c r="W113" s="45" t="e">
        <f>V113*14*Forside!$B$7*F113</f>
        <v>#N/A</v>
      </c>
      <c r="X113" s="45" t="e">
        <f>VLOOKUP(B113,Data_afgrøder!$A$1:$BP$29,COLUMN(Data_afgrøder!BB118),FALSE)*#REF!/1000*VLOOKUP(B113,Data_afgrøder!$A$1:$BS$29,COLUMN(Data_afgrøder!$AO$2),FALSE)*Forside!$B$7</f>
        <v>#N/A</v>
      </c>
      <c r="Y113" s="45" t="e">
        <f>VLOOKUP(B113,Data_afgrøder!$A$1:$BP$29,COLUMN(Data_afgrøder!BC118),FALSE)*#REF!/1000*VLOOKUP(B113,Data_afgrøder!$A$1:$BS$29,COLUMN(Data_afgrøder!$AO$2),FALSE)*Forside!$B$7</f>
        <v>#N/A</v>
      </c>
      <c r="Z113" s="45" t="e">
        <f>VLOOKUP(B113,Data_afgrøder!$A$1:$BP$29,COLUMN(Data_afgrøder!BD118),FALSE)*#REF!/1000*VLOOKUP(B113,Data_afgrøder!$A$1:$BS$29,COLUMN(Data_afgrøder!$AO$2),FALSE)*Forside!$B$7</f>
        <v>#N/A</v>
      </c>
      <c r="AA113" s="45" t="e">
        <f>VLOOKUP(B113,Data_afgrøder!$A$1:$BP$29,COLUMN(Data_afgrøder!BE118),FALSE)*#REF!/1000*VLOOKUP(B113,Data_afgrøder!$A$1:$BS$29,COLUMN(Data_afgrøder!$AO$2),FALSE)*Forside!$B$7</f>
        <v>#N/A</v>
      </c>
      <c r="AB113" s="12">
        <v>0.2</v>
      </c>
      <c r="AC113" s="12"/>
      <c r="AD113" s="45" t="e">
        <f>IF(AC113&gt;0,AC113,AB113)*1.5*Forside!$B$7*F113</f>
        <v>#N/A</v>
      </c>
      <c r="AE113" s="45" t="e">
        <f t="shared" si="4"/>
        <v>#N/A</v>
      </c>
    </row>
    <row r="114" spans="1:31" x14ac:dyDescent="0.2">
      <c r="A114" s="12">
        <f>Forside!A126</f>
        <v>0</v>
      </c>
      <c r="B114" s="12">
        <f>Forside!B126</f>
        <v>0</v>
      </c>
      <c r="C114" s="53">
        <f>Forside!D126</f>
        <v>0</v>
      </c>
      <c r="D114" s="89">
        <f>Forside!E126</f>
        <v>0</v>
      </c>
      <c r="E114" s="53">
        <f>Forside!S126</f>
        <v>0</v>
      </c>
      <c r="F114" s="12" t="e">
        <f>VLOOKUP(C114,Data_afgrøder!$A$30:$N$43,COLUMN(Data_afgrøder!B115),FALSE)</f>
        <v>#N/A</v>
      </c>
      <c r="G114" s="12">
        <v>0.9</v>
      </c>
      <c r="H114" s="54">
        <v>0</v>
      </c>
      <c r="I114" s="45" t="e">
        <f>IF(H114&gt;-1,H114,G114)*20.7*Forside!$B$7*F114</f>
        <v>#N/A</v>
      </c>
      <c r="J114" s="54">
        <v>1</v>
      </c>
      <c r="K114" s="12">
        <v>3</v>
      </c>
      <c r="L114" s="45" t="e">
        <f>IF(K114&gt;0,K114,J114)*1.7*Forside!$B$7*F114</f>
        <v>#N/A</v>
      </c>
      <c r="M114" s="12" t="e">
        <f>VLOOKUP(B114,Data_afgrøder!$A$1:$BM$29,COLUMN(Data_afgrøder!$AX$2),FALSE)</f>
        <v>#N/A</v>
      </c>
      <c r="N114" s="110"/>
      <c r="O114" s="45" t="e">
        <f>IF(N114&gt;0,N114,M114)*6.4*Forside!$B$7*F114</f>
        <v>#N/A</v>
      </c>
      <c r="P114" s="12" t="e">
        <f>VLOOKUP(B114,Data_afgrøder!$A$2:$BS$25,COLUMN(Data_afgrøder!AZ115),FALSE)</f>
        <v>#N/A</v>
      </c>
      <c r="Q114" s="12"/>
      <c r="R114" s="45" t="e">
        <f>IF(Q114&gt;0,Q114,P114)*1.8*Forside!$B$7*F114</f>
        <v>#N/A</v>
      </c>
      <c r="S114" s="12" t="e">
        <f>VLOOKUP(B114,Data_afgrøder!$A$1:$BG$28,COLUMN(Data_afgrøder!AY:AY),FALSE)</f>
        <v>#N/A</v>
      </c>
      <c r="T114" s="12"/>
      <c r="U114" s="45" t="e">
        <f>IF(T114&gt;0,T114,S114)*6*Forside!$B$7*F114</f>
        <v>#N/A</v>
      </c>
      <c r="V114" s="12" t="e">
        <f>VLOOKUP(B114,Data_afgrøder!$A$1:$BG$28,COLUMN(Data_afgrøder!BA:BA),FALSE)</f>
        <v>#N/A</v>
      </c>
      <c r="W114" s="45" t="e">
        <f>V114*14*Forside!$B$7*F114</f>
        <v>#N/A</v>
      </c>
      <c r="X114" s="45" t="e">
        <f>VLOOKUP(B114,Data_afgrøder!$A$1:$BP$29,COLUMN(Data_afgrøder!BB119),FALSE)*#REF!/1000*VLOOKUP(B114,Data_afgrøder!$A$1:$BS$29,COLUMN(Data_afgrøder!$AO$2),FALSE)*Forside!$B$7</f>
        <v>#N/A</v>
      </c>
      <c r="Y114" s="45" t="e">
        <f>VLOOKUP(B114,Data_afgrøder!$A$1:$BP$29,COLUMN(Data_afgrøder!BC119),FALSE)*#REF!/1000*VLOOKUP(B114,Data_afgrøder!$A$1:$BS$29,COLUMN(Data_afgrøder!$AO$2),FALSE)*Forside!$B$7</f>
        <v>#N/A</v>
      </c>
      <c r="Z114" s="45" t="e">
        <f>VLOOKUP(B114,Data_afgrøder!$A$1:$BP$29,COLUMN(Data_afgrøder!BD119),FALSE)*#REF!/1000*VLOOKUP(B114,Data_afgrøder!$A$1:$BS$29,COLUMN(Data_afgrøder!$AO$2),FALSE)*Forside!$B$7</f>
        <v>#N/A</v>
      </c>
      <c r="AA114" s="45" t="e">
        <f>VLOOKUP(B114,Data_afgrøder!$A$1:$BP$29,COLUMN(Data_afgrøder!BE119),FALSE)*#REF!/1000*VLOOKUP(B114,Data_afgrøder!$A$1:$BS$29,COLUMN(Data_afgrøder!$AO$2),FALSE)*Forside!$B$7</f>
        <v>#N/A</v>
      </c>
      <c r="AB114" s="12">
        <v>0.2</v>
      </c>
      <c r="AC114" s="12"/>
      <c r="AD114" s="45" t="e">
        <f>IF(AC114&gt;0,AC114,AB114)*1.5*Forside!$B$7*F114</f>
        <v>#N/A</v>
      </c>
      <c r="AE114" s="45" t="e">
        <f t="shared" si="4"/>
        <v>#N/A</v>
      </c>
    </row>
    <row r="115" spans="1:31" x14ac:dyDescent="0.2">
      <c r="A115" s="12">
        <f>Forside!A127</f>
        <v>0</v>
      </c>
      <c r="B115" s="12">
        <f>Forside!B127</f>
        <v>0</v>
      </c>
      <c r="C115" s="53">
        <f>Forside!D127</f>
        <v>0</v>
      </c>
      <c r="D115" s="89">
        <f>Forside!E127</f>
        <v>0</v>
      </c>
      <c r="E115" s="53">
        <f>Forside!S127</f>
        <v>0</v>
      </c>
      <c r="F115" s="12" t="e">
        <f>VLOOKUP(C115,Data_afgrøder!$A$30:$N$43,COLUMN(Data_afgrøder!B116),FALSE)</f>
        <v>#N/A</v>
      </c>
      <c r="G115" s="12">
        <v>0.9</v>
      </c>
      <c r="H115" s="54">
        <v>0</v>
      </c>
      <c r="I115" s="45" t="e">
        <f>IF(H115&gt;-1,H115,G115)*20.7*Forside!$B$7*F115</f>
        <v>#N/A</v>
      </c>
      <c r="J115" s="54">
        <v>1</v>
      </c>
      <c r="K115" s="12">
        <v>3</v>
      </c>
      <c r="L115" s="45" t="e">
        <f>IF(K115&gt;0,K115,J115)*1.7*Forside!$B$7*F115</f>
        <v>#N/A</v>
      </c>
      <c r="M115" s="12" t="e">
        <f>VLOOKUP(B115,Data_afgrøder!$A$1:$BM$29,COLUMN(Data_afgrøder!$AX$2),FALSE)</f>
        <v>#N/A</v>
      </c>
      <c r="N115" s="110"/>
      <c r="O115" s="45" t="e">
        <f>IF(N115&gt;0,N115,M115)*6.4*Forside!$B$7*F115</f>
        <v>#N/A</v>
      </c>
      <c r="P115" s="12" t="e">
        <f>VLOOKUP(B115,Data_afgrøder!$A$2:$BS$25,COLUMN(Data_afgrøder!AZ116),FALSE)</f>
        <v>#N/A</v>
      </c>
      <c r="Q115" s="12"/>
      <c r="R115" s="45" t="e">
        <f>IF(Q115&gt;0,Q115,P115)*1.8*Forside!$B$7*F115</f>
        <v>#N/A</v>
      </c>
      <c r="S115" s="12" t="e">
        <f>VLOOKUP(B115,Data_afgrøder!$A$1:$BG$28,COLUMN(Data_afgrøder!AY:AY),FALSE)</f>
        <v>#N/A</v>
      </c>
      <c r="T115" s="12"/>
      <c r="U115" s="45" t="e">
        <f>IF(T115&gt;0,T115,S115)*6*Forside!$B$7*F115</f>
        <v>#N/A</v>
      </c>
      <c r="V115" s="12" t="e">
        <f>VLOOKUP(B115,Data_afgrøder!$A$1:$BG$28,COLUMN(Data_afgrøder!BA:BA),FALSE)</f>
        <v>#N/A</v>
      </c>
      <c r="W115" s="45" t="e">
        <f>V115*14*Forside!$B$7*F115</f>
        <v>#N/A</v>
      </c>
      <c r="X115" s="45" t="e">
        <f>VLOOKUP(B115,Data_afgrøder!$A$1:$BP$29,COLUMN(Data_afgrøder!BB120),FALSE)*#REF!/1000*VLOOKUP(B115,Data_afgrøder!$A$1:$BS$29,COLUMN(Data_afgrøder!$AO$2),FALSE)*Forside!$B$7</f>
        <v>#N/A</v>
      </c>
      <c r="Y115" s="45" t="e">
        <f>VLOOKUP(B115,Data_afgrøder!$A$1:$BP$29,COLUMN(Data_afgrøder!BC120),FALSE)*#REF!/1000*VLOOKUP(B115,Data_afgrøder!$A$1:$BS$29,COLUMN(Data_afgrøder!$AO$2),FALSE)*Forside!$B$7</f>
        <v>#N/A</v>
      </c>
      <c r="Z115" s="45" t="e">
        <f>VLOOKUP(B115,Data_afgrøder!$A$1:$BP$29,COLUMN(Data_afgrøder!BD120),FALSE)*#REF!/1000*VLOOKUP(B115,Data_afgrøder!$A$1:$BS$29,COLUMN(Data_afgrøder!$AO$2),FALSE)*Forside!$B$7</f>
        <v>#N/A</v>
      </c>
      <c r="AA115" s="45" t="e">
        <f>VLOOKUP(B115,Data_afgrøder!$A$1:$BP$29,COLUMN(Data_afgrøder!BE120),FALSE)*#REF!/1000*VLOOKUP(B115,Data_afgrøder!$A$1:$BS$29,COLUMN(Data_afgrøder!$AO$2),FALSE)*Forside!$B$7</f>
        <v>#N/A</v>
      </c>
      <c r="AB115" s="12">
        <v>0.2</v>
      </c>
      <c r="AC115" s="12"/>
      <c r="AD115" s="45" t="e">
        <f>IF(AC115&gt;0,AC115,AB115)*1.5*Forside!$B$7*F115</f>
        <v>#N/A</v>
      </c>
      <c r="AE115" s="45" t="e">
        <f t="shared" si="4"/>
        <v>#N/A</v>
      </c>
    </row>
    <row r="116" spans="1:31" x14ac:dyDescent="0.2">
      <c r="A116" s="12">
        <f>Forside!A128</f>
        <v>0</v>
      </c>
      <c r="B116" s="12">
        <f>Forside!B128</f>
        <v>0</v>
      </c>
      <c r="C116" s="53">
        <f>Forside!D128</f>
        <v>0</v>
      </c>
      <c r="D116" s="89">
        <f>Forside!E128</f>
        <v>0</v>
      </c>
      <c r="E116" s="53">
        <f>Forside!S128</f>
        <v>0</v>
      </c>
      <c r="F116" s="12" t="e">
        <f>VLOOKUP(C116,Data_afgrøder!$A$30:$N$43,COLUMN(Data_afgrøder!B117),FALSE)</f>
        <v>#N/A</v>
      </c>
      <c r="G116" s="12">
        <v>0.9</v>
      </c>
      <c r="H116" s="154">
        <v>1</v>
      </c>
      <c r="I116" s="45" t="e">
        <f>IF(H116&gt;-1,H116,G116)*20.7*Forside!$B$7*F116</f>
        <v>#N/A</v>
      </c>
      <c r="J116" s="54">
        <v>1</v>
      </c>
      <c r="K116" s="12">
        <v>3</v>
      </c>
      <c r="L116" s="45" t="e">
        <f>IF(K116&gt;0,K116,J116)*1.7*Forside!$B$7*F116</f>
        <v>#N/A</v>
      </c>
      <c r="M116" s="12" t="e">
        <f>VLOOKUP(B116,Data_afgrøder!$A$1:$BM$29,COLUMN(Data_afgrøder!$AX$2),FALSE)</f>
        <v>#N/A</v>
      </c>
      <c r="N116" s="110"/>
      <c r="O116" s="45" t="e">
        <f>IF(N116&gt;0,N116,M116)*6.4*Forside!$B$7*F116</f>
        <v>#N/A</v>
      </c>
      <c r="P116" s="12" t="e">
        <f>VLOOKUP(B116,Data_afgrøder!$A$2:$BS$25,COLUMN(Data_afgrøder!AZ117),FALSE)</f>
        <v>#N/A</v>
      </c>
      <c r="Q116" s="12"/>
      <c r="R116" s="45" t="e">
        <f>IF(Q116&gt;0,Q116,P116)*1.8*Forside!$B$7*F116</f>
        <v>#N/A</v>
      </c>
      <c r="S116" s="12" t="e">
        <f>VLOOKUP(B116,Data_afgrøder!$A$1:$BG$28,COLUMN(Data_afgrøder!AY:AY),FALSE)</f>
        <v>#N/A</v>
      </c>
      <c r="T116" s="12"/>
      <c r="U116" s="45" t="e">
        <f>IF(T116&gt;0,T116,S116)*6*Forside!$B$7*F116</f>
        <v>#N/A</v>
      </c>
      <c r="V116" s="12" t="e">
        <f>VLOOKUP(B116,Data_afgrøder!$A$1:$BG$28,COLUMN(Data_afgrøder!BA:BA),FALSE)</f>
        <v>#N/A</v>
      </c>
      <c r="W116" s="45" t="e">
        <f>V116*14*Forside!$B$7*F116</f>
        <v>#N/A</v>
      </c>
      <c r="X116" s="45" t="e">
        <f>VLOOKUP(B116,Data_afgrøder!$A$1:$BP$29,COLUMN(Data_afgrøder!BB121),FALSE)*#REF!/1000*VLOOKUP(B116,Data_afgrøder!$A$1:$BS$29,COLUMN(Data_afgrøder!$AO$2),FALSE)*Forside!$B$7</f>
        <v>#N/A</v>
      </c>
      <c r="Y116" s="45" t="e">
        <f>VLOOKUP(B116,Data_afgrøder!$A$1:$BP$29,COLUMN(Data_afgrøder!BC121),FALSE)*#REF!/1000*VLOOKUP(B116,Data_afgrøder!$A$1:$BS$29,COLUMN(Data_afgrøder!$AO$2),FALSE)*Forside!$B$7</f>
        <v>#N/A</v>
      </c>
      <c r="Z116" s="45" t="e">
        <f>VLOOKUP(B116,Data_afgrøder!$A$1:$BP$29,COLUMN(Data_afgrøder!BD121),FALSE)*#REF!/1000*VLOOKUP(B116,Data_afgrøder!$A$1:$BS$29,COLUMN(Data_afgrøder!$AO$2),FALSE)*Forside!$B$7</f>
        <v>#N/A</v>
      </c>
      <c r="AA116" s="45" t="e">
        <f>VLOOKUP(B116,Data_afgrøder!$A$1:$BP$29,COLUMN(Data_afgrøder!BE121),FALSE)*#REF!/1000*VLOOKUP(B116,Data_afgrøder!$A$1:$BS$29,COLUMN(Data_afgrøder!$AO$2),FALSE)*Forside!$B$7</f>
        <v>#N/A</v>
      </c>
      <c r="AB116" s="12">
        <v>0.2</v>
      </c>
      <c r="AC116" s="12"/>
      <c r="AD116" s="45" t="e">
        <f>IF(AC116&gt;0,AC116,AB116)*1.5*Forside!$B$7*F116</f>
        <v>#N/A</v>
      </c>
      <c r="AE116" s="45" t="e">
        <f t="shared" si="4"/>
        <v>#N/A</v>
      </c>
    </row>
    <row r="117" spans="1:31" x14ac:dyDescent="0.2">
      <c r="A117" s="12">
        <f>Forside!A129</f>
        <v>0</v>
      </c>
      <c r="B117" s="12">
        <f>Forside!B129</f>
        <v>0</v>
      </c>
      <c r="C117" s="53">
        <f>Forside!D129</f>
        <v>0</v>
      </c>
      <c r="D117" s="89">
        <f>Forside!E129</f>
        <v>0</v>
      </c>
      <c r="E117" s="53">
        <f>Forside!S129</f>
        <v>0</v>
      </c>
      <c r="F117" s="12" t="e">
        <f>VLOOKUP(C117,Data_afgrøder!$A$30:$N$43,COLUMN(Data_afgrøder!B118),FALSE)</f>
        <v>#N/A</v>
      </c>
      <c r="G117" s="12">
        <v>0.9</v>
      </c>
      <c r="H117" s="154">
        <v>1</v>
      </c>
      <c r="I117" s="45" t="e">
        <f>IF(H117&gt;-1,H117,G117)*20.7*Forside!$B$7*F117</f>
        <v>#N/A</v>
      </c>
      <c r="J117" s="54">
        <v>1</v>
      </c>
      <c r="K117" s="12">
        <v>3</v>
      </c>
      <c r="L117" s="45" t="e">
        <f>IF(K117&gt;0,K117,J117)*1.7*Forside!$B$7*F117</f>
        <v>#N/A</v>
      </c>
      <c r="M117" s="12" t="e">
        <f>VLOOKUP(B117,Data_afgrøder!$A$1:$BM$29,COLUMN(Data_afgrøder!$AX$2),FALSE)</f>
        <v>#N/A</v>
      </c>
      <c r="N117" s="110"/>
      <c r="O117" s="45" t="e">
        <f>IF(N117&gt;0,N117,M117)*6.4*Forside!$B$7*F117</f>
        <v>#N/A</v>
      </c>
      <c r="P117" s="12" t="e">
        <f>VLOOKUP(B117,Data_afgrøder!$A$2:$BS$25,COLUMN(Data_afgrøder!AZ118),FALSE)</f>
        <v>#N/A</v>
      </c>
      <c r="Q117" s="12"/>
      <c r="R117" s="45" t="e">
        <f>IF(Q117&gt;0,Q117,P117)*1.8*Forside!$B$7*F117</f>
        <v>#N/A</v>
      </c>
      <c r="S117" s="12" t="e">
        <f>VLOOKUP(B117,Data_afgrøder!$A$1:$BG$28,COLUMN(Data_afgrøder!AY:AY),FALSE)</f>
        <v>#N/A</v>
      </c>
      <c r="T117" s="12"/>
      <c r="U117" s="45" t="e">
        <f>IF(T117&gt;0,T117,S117)*6*Forside!$B$7*F117</f>
        <v>#N/A</v>
      </c>
      <c r="V117" s="12" t="e">
        <f>VLOOKUP(B117,Data_afgrøder!$A$1:$BG$28,COLUMN(Data_afgrøder!BA:BA),FALSE)</f>
        <v>#N/A</v>
      </c>
      <c r="W117" s="45" t="e">
        <f>V117*14*Forside!$B$7*F117</f>
        <v>#N/A</v>
      </c>
      <c r="X117" s="45" t="e">
        <f>VLOOKUP(B117,Data_afgrøder!$A$1:$BP$29,COLUMN(Data_afgrøder!BB122),FALSE)*#REF!/1000*VLOOKUP(B117,Data_afgrøder!$A$1:$BS$29,COLUMN(Data_afgrøder!$AO$2),FALSE)*Forside!$B$7</f>
        <v>#N/A</v>
      </c>
      <c r="Y117" s="45" t="e">
        <f>VLOOKUP(B117,Data_afgrøder!$A$1:$BP$29,COLUMN(Data_afgrøder!BC122),FALSE)*#REF!/1000*VLOOKUP(B117,Data_afgrøder!$A$1:$BS$29,COLUMN(Data_afgrøder!$AO$2),FALSE)*Forside!$B$7</f>
        <v>#N/A</v>
      </c>
      <c r="Z117" s="45" t="e">
        <f>VLOOKUP(B117,Data_afgrøder!$A$1:$BP$29,COLUMN(Data_afgrøder!BD122),FALSE)*#REF!/1000*VLOOKUP(B117,Data_afgrøder!$A$1:$BS$29,COLUMN(Data_afgrøder!$AO$2),FALSE)*Forside!$B$7</f>
        <v>#N/A</v>
      </c>
      <c r="AA117" s="45" t="e">
        <f>VLOOKUP(B117,Data_afgrøder!$A$1:$BP$29,COLUMN(Data_afgrøder!BE122),FALSE)*#REF!/1000*VLOOKUP(B117,Data_afgrøder!$A$1:$BS$29,COLUMN(Data_afgrøder!$AO$2),FALSE)*Forside!$B$7</f>
        <v>#N/A</v>
      </c>
      <c r="AB117" s="12">
        <v>0.2</v>
      </c>
      <c r="AC117" s="12"/>
      <c r="AD117" s="45" t="e">
        <f>IF(AC117&gt;0,AC117,AB117)*1.5*Forside!$B$7*F117</f>
        <v>#N/A</v>
      </c>
      <c r="AE117" s="45" t="e">
        <f t="shared" si="4"/>
        <v>#N/A</v>
      </c>
    </row>
    <row r="118" spans="1:31" x14ac:dyDescent="0.2">
      <c r="A118" s="12">
        <f>Forside!A130</f>
        <v>0</v>
      </c>
      <c r="B118" s="12">
        <f>Forside!B130</f>
        <v>0</v>
      </c>
      <c r="C118" s="53">
        <f>Forside!D130</f>
        <v>0</v>
      </c>
      <c r="D118" s="89">
        <f>Forside!E130</f>
        <v>0</v>
      </c>
      <c r="E118" s="53">
        <f>Forside!S130</f>
        <v>0</v>
      </c>
      <c r="F118" s="12" t="e">
        <f>VLOOKUP(C118,Data_afgrøder!$A$30:$N$43,COLUMN(Data_afgrøder!B119),FALSE)</f>
        <v>#N/A</v>
      </c>
      <c r="G118" s="12">
        <v>0.9</v>
      </c>
      <c r="H118" s="154">
        <v>0</v>
      </c>
      <c r="I118" s="45" t="e">
        <f>IF(H118&gt;-1,H118,G118)*20.7*Forside!$B$7*F118</f>
        <v>#N/A</v>
      </c>
      <c r="J118" s="54">
        <v>1</v>
      </c>
      <c r="K118" s="12">
        <v>3</v>
      </c>
      <c r="L118" s="45" t="e">
        <f>IF(K118&gt;0,K118,J118)*1.7*Forside!$B$7*F118</f>
        <v>#N/A</v>
      </c>
      <c r="M118" s="12" t="e">
        <f>VLOOKUP(B118,Data_afgrøder!$A$1:$BM$29,COLUMN(Data_afgrøder!$AX$2),FALSE)</f>
        <v>#N/A</v>
      </c>
      <c r="N118" s="110"/>
      <c r="O118" s="45" t="e">
        <f>IF(N118&gt;0,N118,M118)*6.4*Forside!$B$7*F118</f>
        <v>#N/A</v>
      </c>
      <c r="P118" s="12" t="e">
        <f>VLOOKUP(B118,Data_afgrøder!$A$2:$BS$25,COLUMN(Data_afgrøder!AZ119),FALSE)</f>
        <v>#N/A</v>
      </c>
      <c r="Q118" s="12"/>
      <c r="R118" s="45" t="e">
        <f>IF(Q118&gt;0,Q118,P118)*1.8*Forside!$B$7*F118</f>
        <v>#N/A</v>
      </c>
      <c r="S118" s="12" t="e">
        <f>VLOOKUP(B118,Data_afgrøder!$A$1:$BG$28,COLUMN(Data_afgrøder!AY:AY),FALSE)</f>
        <v>#N/A</v>
      </c>
      <c r="T118" s="12"/>
      <c r="U118" s="45" t="e">
        <f>IF(T118&gt;0,T118,S118)*6*Forside!$B$7*F118</f>
        <v>#N/A</v>
      </c>
      <c r="V118" s="12" t="e">
        <f>VLOOKUP(B118,Data_afgrøder!$A$1:$BG$28,COLUMN(Data_afgrøder!BA:BA),FALSE)</f>
        <v>#N/A</v>
      </c>
      <c r="W118" s="45" t="e">
        <f>V118*14*Forside!$B$7*F118</f>
        <v>#N/A</v>
      </c>
      <c r="X118" s="45" t="e">
        <f>VLOOKUP(B118,Data_afgrøder!$A$1:$BP$29,COLUMN(Data_afgrøder!BB123),FALSE)*#REF!/1000*VLOOKUP(B118,Data_afgrøder!$A$1:$BS$29,COLUMN(Data_afgrøder!$AO$2),FALSE)*Forside!$B$7</f>
        <v>#N/A</v>
      </c>
      <c r="Y118" s="45" t="e">
        <f>VLOOKUP(B118,Data_afgrøder!$A$1:$BP$29,COLUMN(Data_afgrøder!BC123),FALSE)*#REF!/1000*VLOOKUP(B118,Data_afgrøder!$A$1:$BS$29,COLUMN(Data_afgrøder!$AO$2),FALSE)*Forside!$B$7</f>
        <v>#N/A</v>
      </c>
      <c r="Z118" s="45" t="e">
        <f>VLOOKUP(B118,Data_afgrøder!$A$1:$BP$29,COLUMN(Data_afgrøder!BD123),FALSE)*#REF!/1000*VLOOKUP(B118,Data_afgrøder!$A$1:$BS$29,COLUMN(Data_afgrøder!$AO$2),FALSE)*Forside!$B$7</f>
        <v>#N/A</v>
      </c>
      <c r="AA118" s="45" t="e">
        <f>VLOOKUP(B118,Data_afgrøder!$A$1:$BP$29,COLUMN(Data_afgrøder!BE123),FALSE)*#REF!/1000*VLOOKUP(B118,Data_afgrøder!$A$1:$BS$29,COLUMN(Data_afgrøder!$AO$2),FALSE)*Forside!$B$7</f>
        <v>#N/A</v>
      </c>
      <c r="AB118" s="12">
        <v>0.2</v>
      </c>
      <c r="AC118" s="12"/>
      <c r="AD118" s="45" t="e">
        <f>IF(AC118&gt;0,AC118,AB118)*1.5*Forside!$B$7*F118</f>
        <v>#N/A</v>
      </c>
      <c r="AE118" s="45" t="e">
        <f t="shared" si="4"/>
        <v>#N/A</v>
      </c>
    </row>
    <row r="119" spans="1:31" x14ac:dyDescent="0.2">
      <c r="A119" s="12">
        <f>Forside!A131</f>
        <v>0</v>
      </c>
      <c r="B119" s="12">
        <f>Forside!B131</f>
        <v>0</v>
      </c>
      <c r="C119" s="53">
        <f>Forside!D131</f>
        <v>0</v>
      </c>
      <c r="D119" s="89">
        <f>Forside!E131</f>
        <v>0</v>
      </c>
      <c r="E119" s="53">
        <f>Forside!S131</f>
        <v>0</v>
      </c>
      <c r="F119" s="12" t="e">
        <f>VLOOKUP(C119,Data_afgrøder!$A$30:$N$43,COLUMN(Data_afgrøder!B120),FALSE)</f>
        <v>#N/A</v>
      </c>
      <c r="G119" s="12">
        <v>0.9</v>
      </c>
      <c r="H119" s="154">
        <v>1</v>
      </c>
      <c r="I119" s="45" t="e">
        <f>IF(H119&gt;-1,H119,G119)*20.7*Forside!$B$7*F119</f>
        <v>#N/A</v>
      </c>
      <c r="J119" s="54">
        <v>1</v>
      </c>
      <c r="K119" s="12">
        <v>3</v>
      </c>
      <c r="L119" s="45" t="e">
        <f>IF(K119&gt;0,K119,J119)*1.7*Forside!$B$7*F119</f>
        <v>#N/A</v>
      </c>
      <c r="M119" s="12" t="e">
        <f>VLOOKUP(B119,Data_afgrøder!$A$1:$BM$29,COLUMN(Data_afgrøder!$AX$2),FALSE)</f>
        <v>#N/A</v>
      </c>
      <c r="N119" s="110"/>
      <c r="O119" s="45" t="e">
        <f>IF(N119&gt;0,N119,M119)*6.4*Forside!$B$7*F119</f>
        <v>#N/A</v>
      </c>
      <c r="P119" s="12" t="e">
        <f>VLOOKUP(B119,Data_afgrøder!$A$2:$BS$25,COLUMN(Data_afgrøder!AZ120),FALSE)</f>
        <v>#N/A</v>
      </c>
      <c r="Q119" s="12"/>
      <c r="R119" s="45" t="e">
        <f>IF(Q119&gt;0,Q119,P119)*1.8*Forside!$B$7*F119</f>
        <v>#N/A</v>
      </c>
      <c r="S119" s="12" t="e">
        <f>VLOOKUP(B119,Data_afgrøder!$A$1:$BG$28,COLUMN(Data_afgrøder!AY:AY),FALSE)</f>
        <v>#N/A</v>
      </c>
      <c r="T119" s="12"/>
      <c r="U119" s="45" t="e">
        <f>IF(T119&gt;0,T119,S119)*6*Forside!$B$7*F119</f>
        <v>#N/A</v>
      </c>
      <c r="V119" s="12" t="e">
        <f>VLOOKUP(B119,Data_afgrøder!$A$1:$BG$28,COLUMN(Data_afgrøder!BA:BA),FALSE)</f>
        <v>#N/A</v>
      </c>
      <c r="W119" s="45" t="e">
        <f>V119*14*Forside!$B$7*F119</f>
        <v>#N/A</v>
      </c>
      <c r="X119" s="45" t="e">
        <f>VLOOKUP(B119,Data_afgrøder!$A$1:$BP$29,COLUMN(Data_afgrøder!BB124),FALSE)*#REF!/1000*VLOOKUP(B119,Data_afgrøder!$A$1:$BS$29,COLUMN(Data_afgrøder!$AO$2),FALSE)*Forside!$B$7</f>
        <v>#N/A</v>
      </c>
      <c r="Y119" s="45" t="e">
        <f>VLOOKUP(B119,Data_afgrøder!$A$1:$BP$29,COLUMN(Data_afgrøder!BC124),FALSE)*#REF!/1000*VLOOKUP(B119,Data_afgrøder!$A$1:$BS$29,COLUMN(Data_afgrøder!$AO$2),FALSE)*Forside!$B$7</f>
        <v>#N/A</v>
      </c>
      <c r="Z119" s="45" t="e">
        <f>VLOOKUP(B119,Data_afgrøder!$A$1:$BP$29,COLUMN(Data_afgrøder!BD124),FALSE)*#REF!/1000*VLOOKUP(B119,Data_afgrøder!$A$1:$BS$29,COLUMN(Data_afgrøder!$AO$2),FALSE)*Forside!$B$7</f>
        <v>#N/A</v>
      </c>
      <c r="AA119" s="45" t="e">
        <f>VLOOKUP(B119,Data_afgrøder!$A$1:$BP$29,COLUMN(Data_afgrøder!BE124),FALSE)*#REF!/1000*VLOOKUP(B119,Data_afgrøder!$A$1:$BS$29,COLUMN(Data_afgrøder!$AO$2),FALSE)*Forside!$B$7</f>
        <v>#N/A</v>
      </c>
      <c r="AB119" s="12">
        <v>0.2</v>
      </c>
      <c r="AC119" s="12"/>
      <c r="AD119" s="45" t="e">
        <f>IF(AC119&gt;0,AC119,AB119)*1.5*Forside!$B$7*F119</f>
        <v>#N/A</v>
      </c>
      <c r="AE119" s="45" t="e">
        <f t="shared" si="4"/>
        <v>#N/A</v>
      </c>
    </row>
    <row r="120" spans="1:31" x14ac:dyDescent="0.2">
      <c r="A120" s="12">
        <f>Forside!A132</f>
        <v>0</v>
      </c>
      <c r="B120" s="12">
        <f>Forside!B132</f>
        <v>0</v>
      </c>
      <c r="C120" s="53">
        <f>Forside!D132</f>
        <v>0</v>
      </c>
      <c r="D120" s="89">
        <f>Forside!E132</f>
        <v>0</v>
      </c>
      <c r="E120" s="53">
        <f>Forside!S132</f>
        <v>0</v>
      </c>
      <c r="F120" s="12" t="e">
        <f>VLOOKUP(C120,Data_afgrøder!$A$30:$N$43,COLUMN(Data_afgrøder!B121),FALSE)</f>
        <v>#N/A</v>
      </c>
      <c r="G120" s="12">
        <v>0.9</v>
      </c>
      <c r="H120" s="154">
        <v>1</v>
      </c>
      <c r="I120" s="45" t="e">
        <f>IF(H120&gt;-1,H120,G120)*20.7*Forside!$B$7*F120</f>
        <v>#N/A</v>
      </c>
      <c r="J120" s="54">
        <v>1</v>
      </c>
      <c r="K120" s="12">
        <v>3</v>
      </c>
      <c r="L120" s="45" t="e">
        <f>IF(K120&gt;0,K120,J120)*1.7*Forside!$B$7*F120</f>
        <v>#N/A</v>
      </c>
      <c r="M120" s="12" t="e">
        <f>VLOOKUP(B120,Data_afgrøder!$A$1:$BM$29,COLUMN(Data_afgrøder!$AX$2),FALSE)</f>
        <v>#N/A</v>
      </c>
      <c r="N120" s="110"/>
      <c r="O120" s="45" t="e">
        <f>IF(N120&gt;0,N120,M120)*6.4*Forside!$B$7*F120</f>
        <v>#N/A</v>
      </c>
      <c r="P120" s="12" t="e">
        <f>VLOOKUP(B120,Data_afgrøder!$A$2:$BS$25,COLUMN(Data_afgrøder!AZ121),FALSE)</f>
        <v>#N/A</v>
      </c>
      <c r="Q120" s="12"/>
      <c r="R120" s="45" t="e">
        <f>IF(Q120&gt;0,Q120,P120)*1.8*Forside!$B$7*F120</f>
        <v>#N/A</v>
      </c>
      <c r="S120" s="12" t="e">
        <f>VLOOKUP(B120,Data_afgrøder!$A$1:$BG$28,COLUMN(Data_afgrøder!AY:AY),FALSE)</f>
        <v>#N/A</v>
      </c>
      <c r="T120" s="12"/>
      <c r="U120" s="45" t="e">
        <f>IF(T120&gt;0,T120,S120)*6*Forside!$B$7*F120</f>
        <v>#N/A</v>
      </c>
      <c r="V120" s="12" t="e">
        <f>VLOOKUP(B120,Data_afgrøder!$A$1:$BG$28,COLUMN(Data_afgrøder!BA:BA),FALSE)</f>
        <v>#N/A</v>
      </c>
      <c r="W120" s="45" t="e">
        <f>V120*14*Forside!$B$7*F120</f>
        <v>#N/A</v>
      </c>
      <c r="X120" s="45" t="e">
        <f>VLOOKUP(B120,Data_afgrøder!$A$1:$BP$29,COLUMN(Data_afgrøder!BB125),FALSE)*#REF!/1000*VLOOKUP(B120,Data_afgrøder!$A$1:$BS$29,COLUMN(Data_afgrøder!$AO$2),FALSE)*Forside!$B$7</f>
        <v>#N/A</v>
      </c>
      <c r="Y120" s="45" t="e">
        <f>VLOOKUP(B120,Data_afgrøder!$A$1:$BP$29,COLUMN(Data_afgrøder!BC125),FALSE)*#REF!/1000*VLOOKUP(B120,Data_afgrøder!$A$1:$BS$29,COLUMN(Data_afgrøder!$AO$2),FALSE)*Forside!$B$7</f>
        <v>#N/A</v>
      </c>
      <c r="Z120" s="45" t="e">
        <f>VLOOKUP(B120,Data_afgrøder!$A$1:$BP$29,COLUMN(Data_afgrøder!BD125),FALSE)*#REF!/1000*VLOOKUP(B120,Data_afgrøder!$A$1:$BS$29,COLUMN(Data_afgrøder!$AO$2),FALSE)*Forside!$B$7</f>
        <v>#N/A</v>
      </c>
      <c r="AA120" s="45" t="e">
        <f>VLOOKUP(B120,Data_afgrøder!$A$1:$BP$29,COLUMN(Data_afgrøder!BE125),FALSE)*#REF!/1000*VLOOKUP(B120,Data_afgrøder!$A$1:$BS$29,COLUMN(Data_afgrøder!$AO$2),FALSE)*Forside!$B$7</f>
        <v>#N/A</v>
      </c>
      <c r="AB120" s="12">
        <v>0.2</v>
      </c>
      <c r="AC120" s="12"/>
      <c r="AD120" s="45" t="e">
        <f>IF(AC120&gt;0,AC120,AB120)*1.5*Forside!$B$7*F120</f>
        <v>#N/A</v>
      </c>
      <c r="AE120" s="45" t="e">
        <f t="shared" si="4"/>
        <v>#N/A</v>
      </c>
    </row>
    <row r="121" spans="1:31" x14ac:dyDescent="0.2">
      <c r="A121" s="12">
        <f>Forside!A133</f>
        <v>0</v>
      </c>
      <c r="B121" s="12">
        <f>Forside!B133</f>
        <v>0</v>
      </c>
      <c r="C121" s="53">
        <f>Forside!D133</f>
        <v>0</v>
      </c>
      <c r="D121" s="89">
        <f>Forside!E133</f>
        <v>0</v>
      </c>
      <c r="E121" s="53">
        <f>Forside!S133</f>
        <v>0</v>
      </c>
      <c r="F121" s="12" t="e">
        <f>VLOOKUP(C121,Data_afgrøder!$A$30:$N$43,COLUMN(Data_afgrøder!B122),FALSE)</f>
        <v>#N/A</v>
      </c>
      <c r="G121" s="12">
        <v>0.9</v>
      </c>
      <c r="H121" s="154">
        <v>1</v>
      </c>
      <c r="I121" s="45" t="e">
        <f>IF(H121&gt;-1,H121,G121)*20.7*Forside!$B$7*F121</f>
        <v>#N/A</v>
      </c>
      <c r="J121" s="54">
        <v>1</v>
      </c>
      <c r="K121" s="12">
        <v>3</v>
      </c>
      <c r="L121" s="45" t="e">
        <f>IF(K121&gt;0,K121,J121)*1.7*Forside!$B$7*F121</f>
        <v>#N/A</v>
      </c>
      <c r="M121" s="12" t="e">
        <f>VLOOKUP(B121,Data_afgrøder!$A$1:$BM$29,COLUMN(Data_afgrøder!$AX$2),FALSE)</f>
        <v>#N/A</v>
      </c>
      <c r="N121" s="110"/>
      <c r="O121" s="45" t="e">
        <f>IF(N121&gt;0,N121,M121)*6.4*Forside!$B$7*F121</f>
        <v>#N/A</v>
      </c>
      <c r="P121" s="12" t="e">
        <f>VLOOKUP(B121,Data_afgrøder!$A$2:$BS$25,COLUMN(Data_afgrøder!AZ122),FALSE)</f>
        <v>#N/A</v>
      </c>
      <c r="Q121" s="12"/>
      <c r="R121" s="45" t="e">
        <f>IF(Q121&gt;0,Q121,P121)*1.8*Forside!$B$7*F121</f>
        <v>#N/A</v>
      </c>
      <c r="S121" s="12" t="e">
        <f>VLOOKUP(B121,Data_afgrøder!$A$1:$BG$28,COLUMN(Data_afgrøder!AY:AY),FALSE)</f>
        <v>#N/A</v>
      </c>
      <c r="T121" s="12"/>
      <c r="U121" s="45" t="e">
        <f>IF(T121&gt;0,T121,S121)*6*Forside!$B$7*F121</f>
        <v>#N/A</v>
      </c>
      <c r="V121" s="12" t="e">
        <f>VLOOKUP(B121,Data_afgrøder!$A$1:$BG$28,COLUMN(Data_afgrøder!BA:BA),FALSE)</f>
        <v>#N/A</v>
      </c>
      <c r="W121" s="45" t="e">
        <f>V121*14*Forside!$B$7*F121</f>
        <v>#N/A</v>
      </c>
      <c r="X121" s="45" t="e">
        <f>VLOOKUP(B121,Data_afgrøder!$A$1:$BP$29,COLUMN(Data_afgrøder!BB126),FALSE)*#REF!/1000*VLOOKUP(B121,Data_afgrøder!$A$1:$BS$29,COLUMN(Data_afgrøder!$AO$2),FALSE)*Forside!$B$7</f>
        <v>#N/A</v>
      </c>
      <c r="Y121" s="45" t="e">
        <f>VLOOKUP(B121,Data_afgrøder!$A$1:$BP$29,COLUMN(Data_afgrøder!BC126),FALSE)*#REF!/1000*VLOOKUP(B121,Data_afgrøder!$A$1:$BS$29,COLUMN(Data_afgrøder!$AO$2),FALSE)*Forside!$B$7</f>
        <v>#N/A</v>
      </c>
      <c r="Z121" s="45" t="e">
        <f>VLOOKUP(B121,Data_afgrøder!$A$1:$BP$29,COLUMN(Data_afgrøder!BD126),FALSE)*#REF!/1000*VLOOKUP(B121,Data_afgrøder!$A$1:$BS$29,COLUMN(Data_afgrøder!$AO$2),FALSE)*Forside!$B$7</f>
        <v>#N/A</v>
      </c>
      <c r="AA121" s="45" t="e">
        <f>VLOOKUP(B121,Data_afgrøder!$A$1:$BP$29,COLUMN(Data_afgrøder!BE126),FALSE)*#REF!/1000*VLOOKUP(B121,Data_afgrøder!$A$1:$BS$29,COLUMN(Data_afgrøder!$AO$2),FALSE)*Forside!$B$7</f>
        <v>#N/A</v>
      </c>
      <c r="AB121" s="12">
        <v>0.2</v>
      </c>
      <c r="AC121" s="12"/>
      <c r="AD121" s="45" t="e">
        <f>IF(AC121&gt;0,AC121,AB121)*1.5*Forside!$B$7*F121</f>
        <v>#N/A</v>
      </c>
      <c r="AE121" s="45" t="e">
        <f t="shared" ref="AE121:AE184" si="5">I121+L121+O121+R121+U121+W121+AD121+X121+Y121+Z121+AA121</f>
        <v>#N/A</v>
      </c>
    </row>
    <row r="122" spans="1:31" x14ac:dyDescent="0.2">
      <c r="A122" s="12">
        <f>Forside!A134</f>
        <v>0</v>
      </c>
      <c r="B122" s="12">
        <f>Forside!B134</f>
        <v>0</v>
      </c>
      <c r="C122" s="53">
        <f>Forside!D134</f>
        <v>0</v>
      </c>
      <c r="D122" s="89">
        <f>Forside!E134</f>
        <v>0</v>
      </c>
      <c r="E122" s="53">
        <f>Forside!S134</f>
        <v>0</v>
      </c>
      <c r="F122" s="12" t="e">
        <f>VLOOKUP(C122,Data_afgrøder!$A$30:$N$43,COLUMN(Data_afgrøder!B123),FALSE)</f>
        <v>#N/A</v>
      </c>
      <c r="G122" s="12">
        <v>0.9</v>
      </c>
      <c r="H122" s="54">
        <v>0</v>
      </c>
      <c r="I122" s="45" t="e">
        <f>IF(H122&gt;-1,H122,G122)*20.7*Forside!$B$7*F122</f>
        <v>#N/A</v>
      </c>
      <c r="J122" s="54">
        <v>1</v>
      </c>
      <c r="K122" s="12">
        <v>3</v>
      </c>
      <c r="L122" s="45" t="e">
        <f>IF(K122&gt;0,K122,J122)*1.7*Forside!$B$7*F122</f>
        <v>#N/A</v>
      </c>
      <c r="M122" s="12" t="e">
        <f>VLOOKUP(B122,Data_afgrøder!$A$1:$BM$29,COLUMN(Data_afgrøder!$AX$2),FALSE)</f>
        <v>#N/A</v>
      </c>
      <c r="N122" s="110"/>
      <c r="O122" s="45" t="e">
        <f>IF(N122&gt;0,N122,M122)*6.4*Forside!$B$7*F122</f>
        <v>#N/A</v>
      </c>
      <c r="P122" s="12" t="e">
        <f>VLOOKUP(B122,Data_afgrøder!$A$2:$BS$25,COLUMN(Data_afgrøder!AZ123),FALSE)</f>
        <v>#N/A</v>
      </c>
      <c r="Q122" s="12"/>
      <c r="R122" s="45" t="e">
        <f>IF(Q122&gt;0,Q122,P122)*1.8*Forside!$B$7*F122</f>
        <v>#N/A</v>
      </c>
      <c r="S122" s="12" t="e">
        <f>VLOOKUP(B122,Data_afgrøder!$A$1:$BG$28,COLUMN(Data_afgrøder!AY:AY),FALSE)</f>
        <v>#N/A</v>
      </c>
      <c r="T122" s="12"/>
      <c r="U122" s="45" t="e">
        <f>IF(T122&gt;0,T122,S122)*6*Forside!$B$7*F122</f>
        <v>#N/A</v>
      </c>
      <c r="V122" s="12" t="e">
        <f>VLOOKUP(B122,Data_afgrøder!$A$1:$BG$28,COLUMN(Data_afgrøder!BA:BA),FALSE)</f>
        <v>#N/A</v>
      </c>
      <c r="W122" s="45" t="e">
        <f>V122*14*Forside!$B$7*F122</f>
        <v>#N/A</v>
      </c>
      <c r="X122" s="45" t="e">
        <f>VLOOKUP(B122,Data_afgrøder!$A$1:$BP$29,COLUMN(Data_afgrøder!BB127),FALSE)*#REF!/1000*VLOOKUP(B122,Data_afgrøder!$A$1:$BS$29,COLUMN(Data_afgrøder!$AO$2),FALSE)*Forside!$B$7</f>
        <v>#N/A</v>
      </c>
      <c r="Y122" s="45" t="e">
        <f>VLOOKUP(B122,Data_afgrøder!$A$1:$BP$29,COLUMN(Data_afgrøder!BC127),FALSE)*#REF!/1000*VLOOKUP(B122,Data_afgrøder!$A$1:$BS$29,COLUMN(Data_afgrøder!$AO$2),FALSE)*Forside!$B$7</f>
        <v>#N/A</v>
      </c>
      <c r="Z122" s="45" t="e">
        <f>VLOOKUP(B122,Data_afgrøder!$A$1:$BP$29,COLUMN(Data_afgrøder!BD127),FALSE)*#REF!/1000*VLOOKUP(B122,Data_afgrøder!$A$1:$BS$29,COLUMN(Data_afgrøder!$AO$2),FALSE)*Forside!$B$7</f>
        <v>#N/A</v>
      </c>
      <c r="AA122" s="45" t="e">
        <f>VLOOKUP(B122,Data_afgrøder!$A$1:$BP$29,COLUMN(Data_afgrøder!BE127),FALSE)*#REF!/1000*VLOOKUP(B122,Data_afgrøder!$A$1:$BS$29,COLUMN(Data_afgrøder!$AO$2),FALSE)*Forside!$B$7</f>
        <v>#N/A</v>
      </c>
      <c r="AB122" s="12">
        <v>0.2</v>
      </c>
      <c r="AC122" s="12"/>
      <c r="AD122" s="45" t="e">
        <f>IF(AC122&gt;0,AC122,AB122)*1.5*Forside!$B$7*F122</f>
        <v>#N/A</v>
      </c>
      <c r="AE122" s="45" t="e">
        <f t="shared" si="5"/>
        <v>#N/A</v>
      </c>
    </row>
    <row r="123" spans="1:31" x14ac:dyDescent="0.2">
      <c r="A123" s="12">
        <f>Forside!A135</f>
        <v>0</v>
      </c>
      <c r="B123" s="12">
        <f>Forside!B135</f>
        <v>0</v>
      </c>
      <c r="C123" s="53">
        <f>Forside!D135</f>
        <v>0</v>
      </c>
      <c r="D123" s="89">
        <f>Forside!E135</f>
        <v>0</v>
      </c>
      <c r="E123" s="53">
        <f>Forside!S135</f>
        <v>0</v>
      </c>
      <c r="F123" s="12" t="e">
        <f>VLOOKUP(C123,Data_afgrøder!$A$30:$N$43,COLUMN(Data_afgrøder!B124),FALSE)</f>
        <v>#N/A</v>
      </c>
      <c r="G123" s="12">
        <v>0.9</v>
      </c>
      <c r="H123" s="54">
        <v>0</v>
      </c>
      <c r="I123" s="45" t="e">
        <f>IF(H123&gt;-1,H123,G123)*20.7*Forside!$B$7*F123</f>
        <v>#N/A</v>
      </c>
      <c r="J123" s="54">
        <v>1</v>
      </c>
      <c r="K123" s="12">
        <v>3</v>
      </c>
      <c r="L123" s="45" t="e">
        <f>IF(K123&gt;0,K123,J123)*1.7*Forside!$B$7*F123</f>
        <v>#N/A</v>
      </c>
      <c r="M123" s="12" t="e">
        <f>VLOOKUP(B123,Data_afgrøder!$A$1:$BM$29,COLUMN(Data_afgrøder!$AX$2),FALSE)</f>
        <v>#N/A</v>
      </c>
      <c r="N123" s="110"/>
      <c r="O123" s="45" t="e">
        <f>IF(N123&gt;0,N123,M123)*6.4*Forside!$B$7*F123</f>
        <v>#N/A</v>
      </c>
      <c r="P123" s="12" t="e">
        <f>VLOOKUP(B123,Data_afgrøder!$A$2:$BS$25,COLUMN(Data_afgrøder!AZ124),FALSE)</f>
        <v>#N/A</v>
      </c>
      <c r="Q123" s="12"/>
      <c r="R123" s="45" t="e">
        <f>IF(Q123&gt;0,Q123,P123)*1.8*Forside!$B$7*F123</f>
        <v>#N/A</v>
      </c>
      <c r="S123" s="12" t="e">
        <f>VLOOKUP(B123,Data_afgrøder!$A$1:$BG$28,COLUMN(Data_afgrøder!AY:AY),FALSE)</f>
        <v>#N/A</v>
      </c>
      <c r="T123" s="12"/>
      <c r="U123" s="45" t="e">
        <f>IF(T123&gt;0,T123,S123)*6*Forside!$B$7*F123</f>
        <v>#N/A</v>
      </c>
      <c r="V123" s="12" t="e">
        <f>VLOOKUP(B123,Data_afgrøder!$A$1:$BG$28,COLUMN(Data_afgrøder!BA:BA),FALSE)</f>
        <v>#N/A</v>
      </c>
      <c r="W123" s="45" t="e">
        <f>V123*14*Forside!$B$7*F123</f>
        <v>#N/A</v>
      </c>
      <c r="X123" s="45" t="e">
        <f>VLOOKUP(B123,Data_afgrøder!$A$1:$BP$29,COLUMN(Data_afgrøder!BB128),FALSE)*#REF!/1000*VLOOKUP(B123,Data_afgrøder!$A$1:$BS$29,COLUMN(Data_afgrøder!$AO$2),FALSE)*Forside!$B$7</f>
        <v>#N/A</v>
      </c>
      <c r="Y123" s="45" t="e">
        <f>VLOOKUP(B123,Data_afgrøder!$A$1:$BP$29,COLUMN(Data_afgrøder!BC128),FALSE)*#REF!/1000*VLOOKUP(B123,Data_afgrøder!$A$1:$BS$29,COLUMN(Data_afgrøder!$AO$2),FALSE)*Forside!$B$7</f>
        <v>#N/A</v>
      </c>
      <c r="Z123" s="45" t="e">
        <f>VLOOKUP(B123,Data_afgrøder!$A$1:$BP$29,COLUMN(Data_afgrøder!BD128),FALSE)*#REF!/1000*VLOOKUP(B123,Data_afgrøder!$A$1:$BS$29,COLUMN(Data_afgrøder!$AO$2),FALSE)*Forside!$B$7</f>
        <v>#N/A</v>
      </c>
      <c r="AA123" s="45" t="e">
        <f>VLOOKUP(B123,Data_afgrøder!$A$1:$BP$29,COLUMN(Data_afgrøder!BE128),FALSE)*#REF!/1000*VLOOKUP(B123,Data_afgrøder!$A$1:$BS$29,COLUMN(Data_afgrøder!$AO$2),FALSE)*Forside!$B$7</f>
        <v>#N/A</v>
      </c>
      <c r="AB123" s="12">
        <v>0.2</v>
      </c>
      <c r="AC123" s="12"/>
      <c r="AD123" s="45" t="e">
        <f>IF(AC123&gt;0,AC123,AB123)*1.5*Forside!$B$7*F123</f>
        <v>#N/A</v>
      </c>
      <c r="AE123" s="45" t="e">
        <f t="shared" si="5"/>
        <v>#N/A</v>
      </c>
    </row>
    <row r="124" spans="1:31" x14ac:dyDescent="0.2">
      <c r="A124" s="12">
        <f>Forside!A136</f>
        <v>0</v>
      </c>
      <c r="B124" s="12">
        <f>Forside!B136</f>
        <v>0</v>
      </c>
      <c r="C124" s="53">
        <f>Forside!D136</f>
        <v>0</v>
      </c>
      <c r="D124" s="89">
        <f>Forside!E136</f>
        <v>0</v>
      </c>
      <c r="E124" s="53">
        <f>Forside!S136</f>
        <v>0</v>
      </c>
      <c r="F124" s="12" t="e">
        <f>VLOOKUP(C124,Data_afgrøder!$A$30:$N$43,COLUMN(Data_afgrøder!B125),FALSE)</f>
        <v>#N/A</v>
      </c>
      <c r="G124" s="12">
        <v>0.9</v>
      </c>
      <c r="H124" s="154">
        <v>1</v>
      </c>
      <c r="I124" s="45" t="e">
        <f>IF(H124&gt;-1,H124,G124)*20.7*Forside!$B$7*F124</f>
        <v>#N/A</v>
      </c>
      <c r="J124" s="54">
        <v>1</v>
      </c>
      <c r="K124" s="12">
        <v>3</v>
      </c>
      <c r="L124" s="45" t="e">
        <f>IF(K124&gt;0,K124,J124)*1.7*Forside!$B$7*F124</f>
        <v>#N/A</v>
      </c>
      <c r="M124" s="12" t="e">
        <f>VLOOKUP(B124,Data_afgrøder!$A$1:$BM$29,COLUMN(Data_afgrøder!$AX$2),FALSE)</f>
        <v>#N/A</v>
      </c>
      <c r="N124" s="110"/>
      <c r="O124" s="45" t="e">
        <f>IF(N124&gt;0,N124,M124)*6.4*Forside!$B$7*F124</f>
        <v>#N/A</v>
      </c>
      <c r="P124" s="12" t="e">
        <f>VLOOKUP(B124,Data_afgrøder!$A$2:$BS$25,COLUMN(Data_afgrøder!AZ125),FALSE)</f>
        <v>#N/A</v>
      </c>
      <c r="Q124" s="12"/>
      <c r="R124" s="45" t="e">
        <f>IF(Q124&gt;0,Q124,P124)*1.8*Forside!$B$7*F124</f>
        <v>#N/A</v>
      </c>
      <c r="S124" s="12" t="e">
        <f>VLOOKUP(B124,Data_afgrøder!$A$1:$BG$28,COLUMN(Data_afgrøder!AY:AY),FALSE)</f>
        <v>#N/A</v>
      </c>
      <c r="T124" s="12"/>
      <c r="U124" s="45" t="e">
        <f>IF(T124&gt;0,T124,S124)*6*Forside!$B$7*F124</f>
        <v>#N/A</v>
      </c>
      <c r="V124" s="12" t="e">
        <f>VLOOKUP(B124,Data_afgrøder!$A$1:$BG$28,COLUMN(Data_afgrøder!BA:BA),FALSE)</f>
        <v>#N/A</v>
      </c>
      <c r="W124" s="45" t="e">
        <f>V124*14*Forside!$B$7*F124</f>
        <v>#N/A</v>
      </c>
      <c r="X124" s="45" t="e">
        <f>VLOOKUP(B124,Data_afgrøder!$A$1:$BP$29,COLUMN(Data_afgrøder!BB129),FALSE)*#REF!/1000*VLOOKUP(B124,Data_afgrøder!$A$1:$BS$29,COLUMN(Data_afgrøder!$AO$2),FALSE)*Forside!$B$7</f>
        <v>#N/A</v>
      </c>
      <c r="Y124" s="45" t="e">
        <f>VLOOKUP(B124,Data_afgrøder!$A$1:$BP$29,COLUMN(Data_afgrøder!BC129),FALSE)*#REF!/1000*VLOOKUP(B124,Data_afgrøder!$A$1:$BS$29,COLUMN(Data_afgrøder!$AO$2),FALSE)*Forside!$B$7</f>
        <v>#N/A</v>
      </c>
      <c r="Z124" s="45" t="e">
        <f>VLOOKUP(B124,Data_afgrøder!$A$1:$BP$29,COLUMN(Data_afgrøder!BD129),FALSE)*#REF!/1000*VLOOKUP(B124,Data_afgrøder!$A$1:$BS$29,COLUMN(Data_afgrøder!$AO$2),FALSE)*Forside!$B$7</f>
        <v>#N/A</v>
      </c>
      <c r="AA124" s="45" t="e">
        <f>VLOOKUP(B124,Data_afgrøder!$A$1:$BP$29,COLUMN(Data_afgrøder!BE129),FALSE)*#REF!/1000*VLOOKUP(B124,Data_afgrøder!$A$1:$BS$29,COLUMN(Data_afgrøder!$AO$2),FALSE)*Forside!$B$7</f>
        <v>#N/A</v>
      </c>
      <c r="AB124" s="12">
        <v>0.2</v>
      </c>
      <c r="AC124" s="12"/>
      <c r="AD124" s="45" t="e">
        <f>IF(AC124&gt;0,AC124,AB124)*1.5*Forside!$B$7*F124</f>
        <v>#N/A</v>
      </c>
      <c r="AE124" s="45" t="e">
        <f t="shared" si="5"/>
        <v>#N/A</v>
      </c>
    </row>
    <row r="125" spans="1:31" x14ac:dyDescent="0.2">
      <c r="A125" s="12">
        <f>Forside!A137</f>
        <v>0</v>
      </c>
      <c r="B125" s="12">
        <f>Forside!B137</f>
        <v>0</v>
      </c>
      <c r="C125" s="53">
        <f>Forside!D137</f>
        <v>0</v>
      </c>
      <c r="D125" s="89">
        <f>Forside!E137</f>
        <v>0</v>
      </c>
      <c r="E125" s="53">
        <f>Forside!S137</f>
        <v>0</v>
      </c>
      <c r="F125" s="12" t="e">
        <f>VLOOKUP(C125,Data_afgrøder!$A$30:$N$43,COLUMN(Data_afgrøder!B126),FALSE)</f>
        <v>#N/A</v>
      </c>
      <c r="G125" s="12">
        <v>0.9</v>
      </c>
      <c r="H125" s="154">
        <v>1</v>
      </c>
      <c r="I125" s="45" t="e">
        <f>IF(H125&gt;-1,H125,G125)*20.7*Forside!$B$7*F125</f>
        <v>#N/A</v>
      </c>
      <c r="J125" s="54">
        <v>1</v>
      </c>
      <c r="K125" s="12">
        <v>3</v>
      </c>
      <c r="L125" s="45" t="e">
        <f>IF(K125&gt;0,K125,J125)*1.7*Forside!$B$7*F125</f>
        <v>#N/A</v>
      </c>
      <c r="M125" s="12" t="e">
        <f>VLOOKUP(B125,Data_afgrøder!$A$1:$BM$29,COLUMN(Data_afgrøder!$AX$2),FALSE)</f>
        <v>#N/A</v>
      </c>
      <c r="N125" s="110"/>
      <c r="O125" s="45" t="e">
        <f>IF(N125&gt;0,N125,M125)*6.4*Forside!$B$7*F125</f>
        <v>#N/A</v>
      </c>
      <c r="P125" s="12" t="e">
        <f>VLOOKUP(B125,Data_afgrøder!$A$2:$BS$25,COLUMN(Data_afgrøder!AZ126),FALSE)</f>
        <v>#N/A</v>
      </c>
      <c r="Q125" s="12"/>
      <c r="R125" s="45" t="e">
        <f>IF(Q125&gt;0,Q125,P125)*1.8*Forside!$B$7*F125</f>
        <v>#N/A</v>
      </c>
      <c r="S125" s="12" t="e">
        <f>VLOOKUP(B125,Data_afgrøder!$A$1:$BG$28,COLUMN(Data_afgrøder!AY:AY),FALSE)</f>
        <v>#N/A</v>
      </c>
      <c r="T125" s="12"/>
      <c r="U125" s="45" t="e">
        <f>IF(T125&gt;0,T125,S125)*6*Forside!$B$7*F125</f>
        <v>#N/A</v>
      </c>
      <c r="V125" s="12" t="e">
        <f>VLOOKUP(B125,Data_afgrøder!$A$1:$BG$28,COLUMN(Data_afgrøder!BA:BA),FALSE)</f>
        <v>#N/A</v>
      </c>
      <c r="W125" s="45" t="e">
        <f>V125*14*Forside!$B$7*F125</f>
        <v>#N/A</v>
      </c>
      <c r="X125" s="45" t="e">
        <f>VLOOKUP(B125,Data_afgrøder!$A$1:$BP$29,COLUMN(Data_afgrøder!BB130),FALSE)*#REF!/1000*VLOOKUP(B125,Data_afgrøder!$A$1:$BS$29,COLUMN(Data_afgrøder!$AO$2),FALSE)*Forside!$B$7</f>
        <v>#N/A</v>
      </c>
      <c r="Y125" s="45" t="e">
        <f>VLOOKUP(B125,Data_afgrøder!$A$1:$BP$29,COLUMN(Data_afgrøder!BC130),FALSE)*#REF!/1000*VLOOKUP(B125,Data_afgrøder!$A$1:$BS$29,COLUMN(Data_afgrøder!$AO$2),FALSE)*Forside!$B$7</f>
        <v>#N/A</v>
      </c>
      <c r="Z125" s="45" t="e">
        <f>VLOOKUP(B125,Data_afgrøder!$A$1:$BP$29,COLUMN(Data_afgrøder!BD130),FALSE)*#REF!/1000*VLOOKUP(B125,Data_afgrøder!$A$1:$BS$29,COLUMN(Data_afgrøder!$AO$2),FALSE)*Forside!$B$7</f>
        <v>#N/A</v>
      </c>
      <c r="AA125" s="45" t="e">
        <f>VLOOKUP(B125,Data_afgrøder!$A$1:$BP$29,COLUMN(Data_afgrøder!BE130),FALSE)*#REF!/1000*VLOOKUP(B125,Data_afgrøder!$A$1:$BS$29,COLUMN(Data_afgrøder!$AO$2),FALSE)*Forside!$B$7</f>
        <v>#N/A</v>
      </c>
      <c r="AB125" s="12">
        <v>0.2</v>
      </c>
      <c r="AC125" s="12"/>
      <c r="AD125" s="45" t="e">
        <f>IF(AC125&gt;0,AC125,AB125)*1.5*Forside!$B$7*F125</f>
        <v>#N/A</v>
      </c>
      <c r="AE125" s="45" t="e">
        <f t="shared" si="5"/>
        <v>#N/A</v>
      </c>
    </row>
    <row r="126" spans="1:31" x14ac:dyDescent="0.2">
      <c r="A126" s="12">
        <f>Forside!A138</f>
        <v>0</v>
      </c>
      <c r="B126" s="12">
        <f>Forside!B138</f>
        <v>0</v>
      </c>
      <c r="C126" s="53">
        <f>Forside!D138</f>
        <v>0</v>
      </c>
      <c r="D126" s="89">
        <f>Forside!E138</f>
        <v>0</v>
      </c>
      <c r="E126" s="53">
        <f>Forside!S138</f>
        <v>0</v>
      </c>
      <c r="F126" s="12" t="e">
        <f>VLOOKUP(C126,Data_afgrøder!$A$30:$N$43,COLUMN(Data_afgrøder!B127),FALSE)</f>
        <v>#N/A</v>
      </c>
      <c r="G126" s="12">
        <v>0.9</v>
      </c>
      <c r="H126" s="154">
        <v>0</v>
      </c>
      <c r="I126" s="45" t="e">
        <f>IF(H126&gt;-1,H126,G126)*20.7*Forside!$B$7*F126</f>
        <v>#N/A</v>
      </c>
      <c r="J126" s="54">
        <v>1</v>
      </c>
      <c r="K126" s="12">
        <v>3</v>
      </c>
      <c r="L126" s="45" t="e">
        <f>IF(K126&gt;0,K126,J126)*1.7*Forside!$B$7*F126</f>
        <v>#N/A</v>
      </c>
      <c r="M126" s="12" t="e">
        <f>VLOOKUP(B126,Data_afgrøder!$A$1:$BM$29,COLUMN(Data_afgrøder!$AX$2),FALSE)</f>
        <v>#N/A</v>
      </c>
      <c r="N126" s="110"/>
      <c r="O126" s="45" t="e">
        <f>IF(N126&gt;0,N126,M126)*6.4*Forside!$B$7*F126</f>
        <v>#N/A</v>
      </c>
      <c r="P126" s="12" t="e">
        <f>VLOOKUP(B126,Data_afgrøder!$A$2:$BS$25,COLUMN(Data_afgrøder!AZ127),FALSE)</f>
        <v>#N/A</v>
      </c>
      <c r="Q126" s="12"/>
      <c r="R126" s="45" t="e">
        <f>IF(Q126&gt;0,Q126,P126)*1.8*Forside!$B$7*F126</f>
        <v>#N/A</v>
      </c>
      <c r="S126" s="12" t="e">
        <f>VLOOKUP(B126,Data_afgrøder!$A$1:$BG$28,COLUMN(Data_afgrøder!AY:AY),FALSE)</f>
        <v>#N/A</v>
      </c>
      <c r="T126" s="12"/>
      <c r="U126" s="45" t="e">
        <f>IF(T126&gt;0,T126,S126)*6*Forside!$B$7*F126</f>
        <v>#N/A</v>
      </c>
      <c r="V126" s="12" t="e">
        <f>VLOOKUP(B126,Data_afgrøder!$A$1:$BG$28,COLUMN(Data_afgrøder!BA:BA),FALSE)</f>
        <v>#N/A</v>
      </c>
      <c r="W126" s="45" t="e">
        <f>V126*14*Forside!$B$7*F126</f>
        <v>#N/A</v>
      </c>
      <c r="X126" s="45" t="e">
        <f>VLOOKUP(B126,Data_afgrøder!$A$1:$BP$29,COLUMN(Data_afgrøder!BB131),FALSE)*#REF!/1000*VLOOKUP(B126,Data_afgrøder!$A$1:$BS$29,COLUMN(Data_afgrøder!$AO$2),FALSE)*Forside!$B$7</f>
        <v>#N/A</v>
      </c>
      <c r="Y126" s="45" t="e">
        <f>VLOOKUP(B126,Data_afgrøder!$A$1:$BP$29,COLUMN(Data_afgrøder!BC131),FALSE)*#REF!/1000*VLOOKUP(B126,Data_afgrøder!$A$1:$BS$29,COLUMN(Data_afgrøder!$AO$2),FALSE)*Forside!$B$7</f>
        <v>#N/A</v>
      </c>
      <c r="Z126" s="45" t="e">
        <f>VLOOKUP(B126,Data_afgrøder!$A$1:$BP$29,COLUMN(Data_afgrøder!BD131),FALSE)*#REF!/1000*VLOOKUP(B126,Data_afgrøder!$A$1:$BS$29,COLUMN(Data_afgrøder!$AO$2),FALSE)*Forside!$B$7</f>
        <v>#N/A</v>
      </c>
      <c r="AA126" s="45" t="e">
        <f>VLOOKUP(B126,Data_afgrøder!$A$1:$BP$29,COLUMN(Data_afgrøder!BE131),FALSE)*#REF!/1000*VLOOKUP(B126,Data_afgrøder!$A$1:$BS$29,COLUMN(Data_afgrøder!$AO$2),FALSE)*Forside!$B$7</f>
        <v>#N/A</v>
      </c>
      <c r="AB126" s="12">
        <v>0.2</v>
      </c>
      <c r="AC126" s="12"/>
      <c r="AD126" s="45" t="e">
        <f>IF(AC126&gt;0,AC126,AB126)*1.5*Forside!$B$7*F126</f>
        <v>#N/A</v>
      </c>
      <c r="AE126" s="45" t="e">
        <f t="shared" si="5"/>
        <v>#N/A</v>
      </c>
    </row>
    <row r="127" spans="1:31" x14ac:dyDescent="0.2">
      <c r="A127" s="12">
        <f>Forside!A139</f>
        <v>0</v>
      </c>
      <c r="B127" s="12">
        <f>Forside!B139</f>
        <v>0</v>
      </c>
      <c r="C127" s="53">
        <f>Forside!D139</f>
        <v>0</v>
      </c>
      <c r="D127" s="89">
        <f>Forside!E139</f>
        <v>0</v>
      </c>
      <c r="E127" s="53">
        <f>Forside!S139</f>
        <v>0</v>
      </c>
      <c r="F127" s="12" t="e">
        <f>VLOOKUP(C127,Data_afgrøder!$A$30:$N$43,COLUMN(Data_afgrøder!B128),FALSE)</f>
        <v>#N/A</v>
      </c>
      <c r="G127" s="12">
        <v>0.9</v>
      </c>
      <c r="H127" s="154">
        <v>1</v>
      </c>
      <c r="I127" s="45" t="e">
        <f>IF(H127&gt;-1,H127,G127)*20.7*Forside!$B$7*F127</f>
        <v>#N/A</v>
      </c>
      <c r="J127" s="54">
        <v>1</v>
      </c>
      <c r="K127" s="12">
        <v>3</v>
      </c>
      <c r="L127" s="45" t="e">
        <f>IF(K127&gt;0,K127,J127)*1.7*Forside!$B$7*F127</f>
        <v>#N/A</v>
      </c>
      <c r="M127" s="12" t="e">
        <f>VLOOKUP(B127,Data_afgrøder!$A$1:$BM$29,COLUMN(Data_afgrøder!$AX$2),FALSE)</f>
        <v>#N/A</v>
      </c>
      <c r="N127" s="110"/>
      <c r="O127" s="45" t="e">
        <f>IF(N127&gt;0,N127,M127)*6.4*Forside!$B$7*F127</f>
        <v>#N/A</v>
      </c>
      <c r="P127" s="12" t="e">
        <f>VLOOKUP(B127,Data_afgrøder!$A$2:$BS$25,COLUMN(Data_afgrøder!AZ128),FALSE)</f>
        <v>#N/A</v>
      </c>
      <c r="Q127" s="12"/>
      <c r="R127" s="45" t="e">
        <f>IF(Q127&gt;0,Q127,P127)*1.8*Forside!$B$7*F127</f>
        <v>#N/A</v>
      </c>
      <c r="S127" s="12" t="e">
        <f>VLOOKUP(B127,Data_afgrøder!$A$1:$BG$28,COLUMN(Data_afgrøder!AY:AY),FALSE)</f>
        <v>#N/A</v>
      </c>
      <c r="T127" s="12"/>
      <c r="U127" s="45" t="e">
        <f>IF(T127&gt;0,T127,S127)*6*Forside!$B$7*F127</f>
        <v>#N/A</v>
      </c>
      <c r="V127" s="12" t="e">
        <f>VLOOKUP(B127,Data_afgrøder!$A$1:$BG$28,COLUMN(Data_afgrøder!BA:BA),FALSE)</f>
        <v>#N/A</v>
      </c>
      <c r="W127" s="45" t="e">
        <f>V127*14*Forside!$B$7*F127</f>
        <v>#N/A</v>
      </c>
      <c r="X127" s="45" t="e">
        <f>VLOOKUP(B127,Data_afgrøder!$A$1:$BP$29,COLUMN(Data_afgrøder!BB132),FALSE)*#REF!/1000*VLOOKUP(B127,Data_afgrøder!$A$1:$BS$29,COLUMN(Data_afgrøder!$AO$2),FALSE)*Forside!$B$7</f>
        <v>#N/A</v>
      </c>
      <c r="Y127" s="45" t="e">
        <f>VLOOKUP(B127,Data_afgrøder!$A$1:$BP$29,COLUMN(Data_afgrøder!BC132),FALSE)*#REF!/1000*VLOOKUP(B127,Data_afgrøder!$A$1:$BS$29,COLUMN(Data_afgrøder!$AO$2),FALSE)*Forside!$B$7</f>
        <v>#N/A</v>
      </c>
      <c r="Z127" s="45" t="e">
        <f>VLOOKUP(B127,Data_afgrøder!$A$1:$BP$29,COLUMN(Data_afgrøder!BD132),FALSE)*#REF!/1000*VLOOKUP(B127,Data_afgrøder!$A$1:$BS$29,COLUMN(Data_afgrøder!$AO$2),FALSE)*Forside!$B$7</f>
        <v>#N/A</v>
      </c>
      <c r="AA127" s="45" t="e">
        <f>VLOOKUP(B127,Data_afgrøder!$A$1:$BP$29,COLUMN(Data_afgrøder!BE132),FALSE)*#REF!/1000*VLOOKUP(B127,Data_afgrøder!$A$1:$BS$29,COLUMN(Data_afgrøder!$AO$2),FALSE)*Forside!$B$7</f>
        <v>#N/A</v>
      </c>
      <c r="AB127" s="12">
        <v>0.2</v>
      </c>
      <c r="AC127" s="12"/>
      <c r="AD127" s="45" t="e">
        <f>IF(AC127&gt;0,AC127,AB127)*1.5*Forside!$B$7*F127</f>
        <v>#N/A</v>
      </c>
      <c r="AE127" s="45" t="e">
        <f t="shared" si="5"/>
        <v>#N/A</v>
      </c>
    </row>
    <row r="128" spans="1:31" x14ac:dyDescent="0.2">
      <c r="A128" s="12">
        <f>Forside!A140</f>
        <v>0</v>
      </c>
      <c r="B128" s="12">
        <f>Forside!B140</f>
        <v>0</v>
      </c>
      <c r="C128" s="53">
        <f>Forside!D140</f>
        <v>0</v>
      </c>
      <c r="D128" s="89">
        <f>Forside!E140</f>
        <v>0</v>
      </c>
      <c r="E128" s="53">
        <f>Forside!S140</f>
        <v>0</v>
      </c>
      <c r="F128" s="12" t="e">
        <f>VLOOKUP(C128,Data_afgrøder!$A$30:$N$43,COLUMN(Data_afgrøder!B129),FALSE)</f>
        <v>#N/A</v>
      </c>
      <c r="G128" s="12">
        <v>0.9</v>
      </c>
      <c r="H128" s="154">
        <v>1</v>
      </c>
      <c r="I128" s="45" t="e">
        <f>IF(H128&gt;-1,H128,G128)*20.7*Forside!$B$7*F128</f>
        <v>#N/A</v>
      </c>
      <c r="J128" s="54">
        <v>1</v>
      </c>
      <c r="K128" s="12">
        <v>3</v>
      </c>
      <c r="L128" s="45" t="e">
        <f>IF(K128&gt;0,K128,J128)*1.7*Forside!$B$7*F128</f>
        <v>#N/A</v>
      </c>
      <c r="M128" s="12" t="e">
        <f>VLOOKUP(B128,Data_afgrøder!$A$1:$BM$29,COLUMN(Data_afgrøder!$AX$2),FALSE)</f>
        <v>#N/A</v>
      </c>
      <c r="N128" s="110"/>
      <c r="O128" s="45" t="e">
        <f>IF(N128&gt;0,N128,M128)*6.4*Forside!$B$7*F128</f>
        <v>#N/A</v>
      </c>
      <c r="P128" s="12" t="e">
        <f>VLOOKUP(B128,Data_afgrøder!$A$2:$BS$25,COLUMN(Data_afgrøder!AZ129),FALSE)</f>
        <v>#N/A</v>
      </c>
      <c r="Q128" s="12"/>
      <c r="R128" s="45" t="e">
        <f>IF(Q128&gt;0,Q128,P128)*1.8*Forside!$B$7*F128</f>
        <v>#N/A</v>
      </c>
      <c r="S128" s="12" t="e">
        <f>VLOOKUP(B128,Data_afgrøder!$A$1:$BG$28,COLUMN(Data_afgrøder!AY:AY),FALSE)</f>
        <v>#N/A</v>
      </c>
      <c r="T128" s="12"/>
      <c r="U128" s="45" t="e">
        <f>IF(T128&gt;0,T128,S128)*6*Forside!$B$7*F128</f>
        <v>#N/A</v>
      </c>
      <c r="V128" s="12" t="e">
        <f>VLOOKUP(B128,Data_afgrøder!$A$1:$BG$28,COLUMN(Data_afgrøder!BA:BA),FALSE)</f>
        <v>#N/A</v>
      </c>
      <c r="W128" s="45" t="e">
        <f>V128*14*Forside!$B$7*F128</f>
        <v>#N/A</v>
      </c>
      <c r="X128" s="45" t="e">
        <f>VLOOKUP(B128,Data_afgrøder!$A$1:$BP$29,COLUMN(Data_afgrøder!BB133),FALSE)*#REF!/1000*VLOOKUP(B128,Data_afgrøder!$A$1:$BS$29,COLUMN(Data_afgrøder!$AO$2),FALSE)*Forside!$B$7</f>
        <v>#N/A</v>
      </c>
      <c r="Y128" s="45" t="e">
        <f>VLOOKUP(B128,Data_afgrøder!$A$1:$BP$29,COLUMN(Data_afgrøder!BC133),FALSE)*#REF!/1000*VLOOKUP(B128,Data_afgrøder!$A$1:$BS$29,COLUMN(Data_afgrøder!$AO$2),FALSE)*Forside!$B$7</f>
        <v>#N/A</v>
      </c>
      <c r="Z128" s="45" t="e">
        <f>VLOOKUP(B128,Data_afgrøder!$A$1:$BP$29,COLUMN(Data_afgrøder!BD133),FALSE)*#REF!/1000*VLOOKUP(B128,Data_afgrøder!$A$1:$BS$29,COLUMN(Data_afgrøder!$AO$2),FALSE)*Forside!$B$7</f>
        <v>#N/A</v>
      </c>
      <c r="AA128" s="45" t="e">
        <f>VLOOKUP(B128,Data_afgrøder!$A$1:$BP$29,COLUMN(Data_afgrøder!BE133),FALSE)*#REF!/1000*VLOOKUP(B128,Data_afgrøder!$A$1:$BS$29,COLUMN(Data_afgrøder!$AO$2),FALSE)*Forside!$B$7</f>
        <v>#N/A</v>
      </c>
      <c r="AB128" s="12">
        <v>0.2</v>
      </c>
      <c r="AC128" s="12"/>
      <c r="AD128" s="45" t="e">
        <f>IF(AC128&gt;0,AC128,AB128)*1.5*Forside!$B$7*F128</f>
        <v>#N/A</v>
      </c>
      <c r="AE128" s="45" t="e">
        <f t="shared" si="5"/>
        <v>#N/A</v>
      </c>
    </row>
    <row r="129" spans="1:31" x14ac:dyDescent="0.2">
      <c r="A129" s="12">
        <f>Forside!A141</f>
        <v>0</v>
      </c>
      <c r="B129" s="12">
        <f>Forside!B141</f>
        <v>0</v>
      </c>
      <c r="C129" s="53">
        <f>Forside!D141</f>
        <v>0</v>
      </c>
      <c r="D129" s="89">
        <f>Forside!E141</f>
        <v>0</v>
      </c>
      <c r="E129" s="53">
        <f>Forside!S141</f>
        <v>0</v>
      </c>
      <c r="F129" s="12" t="e">
        <f>VLOOKUP(C129,Data_afgrøder!$A$30:$N$43,COLUMN(Data_afgrøder!B130),FALSE)</f>
        <v>#N/A</v>
      </c>
      <c r="G129" s="12">
        <v>0.9</v>
      </c>
      <c r="H129" s="154">
        <v>1</v>
      </c>
      <c r="I129" s="45" t="e">
        <f>IF(H129&gt;-1,H129,G129)*20.7*Forside!$B$7*F129</f>
        <v>#N/A</v>
      </c>
      <c r="J129" s="54">
        <v>1</v>
      </c>
      <c r="K129" s="12">
        <v>3</v>
      </c>
      <c r="L129" s="45" t="e">
        <f>IF(K129&gt;0,K129,J129)*1.7*Forside!$B$7*F129</f>
        <v>#N/A</v>
      </c>
      <c r="M129" s="12" t="e">
        <f>VLOOKUP(B129,Data_afgrøder!$A$1:$BM$29,COLUMN(Data_afgrøder!$AX$2),FALSE)</f>
        <v>#N/A</v>
      </c>
      <c r="N129" s="110"/>
      <c r="O129" s="45" t="e">
        <f>IF(N129&gt;0,N129,M129)*6.4*Forside!$B$7*F129</f>
        <v>#N/A</v>
      </c>
      <c r="P129" s="12" t="e">
        <f>VLOOKUP(B129,Data_afgrøder!$A$2:$BS$25,COLUMN(Data_afgrøder!AZ130),FALSE)</f>
        <v>#N/A</v>
      </c>
      <c r="Q129" s="12"/>
      <c r="R129" s="45" t="e">
        <f>IF(Q129&gt;0,Q129,P129)*1.8*Forside!$B$7*F129</f>
        <v>#N/A</v>
      </c>
      <c r="S129" s="12" t="e">
        <f>VLOOKUP(B129,Data_afgrøder!$A$1:$BG$28,COLUMN(Data_afgrøder!AY:AY),FALSE)</f>
        <v>#N/A</v>
      </c>
      <c r="T129" s="12"/>
      <c r="U129" s="45" t="e">
        <f>IF(T129&gt;0,T129,S129)*6*Forside!$B$7*F129</f>
        <v>#N/A</v>
      </c>
      <c r="V129" s="12" t="e">
        <f>VLOOKUP(B129,Data_afgrøder!$A$1:$BG$28,COLUMN(Data_afgrøder!BA:BA),FALSE)</f>
        <v>#N/A</v>
      </c>
      <c r="W129" s="45" t="e">
        <f>V129*14*Forside!$B$7*F129</f>
        <v>#N/A</v>
      </c>
      <c r="X129" s="45" t="e">
        <f>VLOOKUP(B129,Data_afgrøder!$A$1:$BP$29,COLUMN(Data_afgrøder!BB134),FALSE)*#REF!/1000*VLOOKUP(B129,Data_afgrøder!$A$1:$BS$29,COLUMN(Data_afgrøder!$AO$2),FALSE)*Forside!$B$7</f>
        <v>#N/A</v>
      </c>
      <c r="Y129" s="45" t="e">
        <f>VLOOKUP(B129,Data_afgrøder!$A$1:$BP$29,COLUMN(Data_afgrøder!BC134),FALSE)*#REF!/1000*VLOOKUP(B129,Data_afgrøder!$A$1:$BS$29,COLUMN(Data_afgrøder!$AO$2),FALSE)*Forside!$B$7</f>
        <v>#N/A</v>
      </c>
      <c r="Z129" s="45" t="e">
        <f>VLOOKUP(B129,Data_afgrøder!$A$1:$BP$29,COLUMN(Data_afgrøder!BD134),FALSE)*#REF!/1000*VLOOKUP(B129,Data_afgrøder!$A$1:$BS$29,COLUMN(Data_afgrøder!$AO$2),FALSE)*Forside!$B$7</f>
        <v>#N/A</v>
      </c>
      <c r="AA129" s="45" t="e">
        <f>VLOOKUP(B129,Data_afgrøder!$A$1:$BP$29,COLUMN(Data_afgrøder!BE134),FALSE)*#REF!/1000*VLOOKUP(B129,Data_afgrøder!$A$1:$BS$29,COLUMN(Data_afgrøder!$AO$2),FALSE)*Forside!$B$7</f>
        <v>#N/A</v>
      </c>
      <c r="AB129" s="12">
        <v>0.2</v>
      </c>
      <c r="AC129" s="12"/>
      <c r="AD129" s="45" t="e">
        <f>IF(AC129&gt;0,AC129,AB129)*1.5*Forside!$B$7*F129</f>
        <v>#N/A</v>
      </c>
      <c r="AE129" s="45" t="e">
        <f t="shared" si="5"/>
        <v>#N/A</v>
      </c>
    </row>
    <row r="130" spans="1:31" x14ac:dyDescent="0.2">
      <c r="A130" s="12">
        <f>Forside!A142</f>
        <v>0</v>
      </c>
      <c r="B130" s="12">
        <f>Forside!B142</f>
        <v>0</v>
      </c>
      <c r="C130" s="53">
        <f>Forside!D142</f>
        <v>0</v>
      </c>
      <c r="D130" s="89">
        <f>Forside!E142</f>
        <v>0</v>
      </c>
      <c r="E130" s="53">
        <f>Forside!S142</f>
        <v>0</v>
      </c>
      <c r="F130" s="12" t="e">
        <f>VLOOKUP(C130,Data_afgrøder!$A$30:$N$43,COLUMN(Data_afgrøder!B131),FALSE)</f>
        <v>#N/A</v>
      </c>
      <c r="G130" s="12">
        <v>0.9</v>
      </c>
      <c r="H130" s="54">
        <v>0</v>
      </c>
      <c r="I130" s="45" t="e">
        <f>IF(H130&gt;-1,H130,G130)*20.7*Forside!$B$7*F130</f>
        <v>#N/A</v>
      </c>
      <c r="J130" s="54">
        <v>1</v>
      </c>
      <c r="K130" s="12">
        <v>3</v>
      </c>
      <c r="L130" s="45" t="e">
        <f>IF(K130&gt;0,K130,J130)*1.7*Forside!$B$7*F130</f>
        <v>#N/A</v>
      </c>
      <c r="M130" s="12" t="e">
        <f>VLOOKUP(B130,Data_afgrøder!$A$1:$BM$29,COLUMN(Data_afgrøder!$AX$2),FALSE)</f>
        <v>#N/A</v>
      </c>
      <c r="N130" s="110"/>
      <c r="O130" s="45" t="e">
        <f>IF(N130&gt;0,N130,M130)*6.4*Forside!$B$7*F130</f>
        <v>#N/A</v>
      </c>
      <c r="P130" s="12" t="e">
        <f>VLOOKUP(B130,Data_afgrøder!$A$2:$BS$25,COLUMN(Data_afgrøder!AZ131),FALSE)</f>
        <v>#N/A</v>
      </c>
      <c r="Q130" s="12"/>
      <c r="R130" s="45" t="e">
        <f>IF(Q130&gt;0,Q130,P130)*1.8*Forside!$B$7*F130</f>
        <v>#N/A</v>
      </c>
      <c r="S130" s="12" t="e">
        <f>VLOOKUP(B130,Data_afgrøder!$A$1:$BG$28,COLUMN(Data_afgrøder!AY:AY),FALSE)</f>
        <v>#N/A</v>
      </c>
      <c r="T130" s="12"/>
      <c r="U130" s="45" t="e">
        <f>IF(T130&gt;0,T130,S130)*6*Forside!$B$7*F130</f>
        <v>#N/A</v>
      </c>
      <c r="V130" s="12" t="e">
        <f>VLOOKUP(B130,Data_afgrøder!$A$1:$BG$28,COLUMN(Data_afgrøder!BA:BA),FALSE)</f>
        <v>#N/A</v>
      </c>
      <c r="W130" s="45" t="e">
        <f>V130*14*Forside!$B$7*F130</f>
        <v>#N/A</v>
      </c>
      <c r="X130" s="45" t="e">
        <f>VLOOKUP(B130,Data_afgrøder!$A$1:$BP$29,COLUMN(Data_afgrøder!BB135),FALSE)*#REF!/1000*VLOOKUP(B130,Data_afgrøder!$A$1:$BS$29,COLUMN(Data_afgrøder!$AO$2),FALSE)*Forside!$B$7</f>
        <v>#N/A</v>
      </c>
      <c r="Y130" s="45" t="e">
        <f>VLOOKUP(B130,Data_afgrøder!$A$1:$BP$29,COLUMN(Data_afgrøder!BC135),FALSE)*#REF!/1000*VLOOKUP(B130,Data_afgrøder!$A$1:$BS$29,COLUMN(Data_afgrøder!$AO$2),FALSE)*Forside!$B$7</f>
        <v>#N/A</v>
      </c>
      <c r="Z130" s="45" t="e">
        <f>VLOOKUP(B130,Data_afgrøder!$A$1:$BP$29,COLUMN(Data_afgrøder!BD135),FALSE)*#REF!/1000*VLOOKUP(B130,Data_afgrøder!$A$1:$BS$29,COLUMN(Data_afgrøder!$AO$2),FALSE)*Forside!$B$7</f>
        <v>#N/A</v>
      </c>
      <c r="AA130" s="45" t="e">
        <f>VLOOKUP(B130,Data_afgrøder!$A$1:$BP$29,COLUMN(Data_afgrøder!BE135),FALSE)*#REF!/1000*VLOOKUP(B130,Data_afgrøder!$A$1:$BS$29,COLUMN(Data_afgrøder!$AO$2),FALSE)*Forside!$B$7</f>
        <v>#N/A</v>
      </c>
      <c r="AB130" s="12">
        <v>0.2</v>
      </c>
      <c r="AC130" s="12"/>
      <c r="AD130" s="45" t="e">
        <f>IF(AC130&gt;0,AC130,AB130)*1.5*Forside!$B$7*F130</f>
        <v>#N/A</v>
      </c>
      <c r="AE130" s="45" t="e">
        <f t="shared" si="5"/>
        <v>#N/A</v>
      </c>
    </row>
    <row r="131" spans="1:31" x14ac:dyDescent="0.2">
      <c r="A131" s="12">
        <f>Forside!A143</f>
        <v>0</v>
      </c>
      <c r="B131" s="12">
        <f>Forside!B143</f>
        <v>0</v>
      </c>
      <c r="C131" s="53">
        <f>Forside!D143</f>
        <v>0</v>
      </c>
      <c r="D131" s="89">
        <f>Forside!E143</f>
        <v>0</v>
      </c>
      <c r="E131" s="53">
        <f>Forside!S143</f>
        <v>0</v>
      </c>
      <c r="F131" s="12" t="e">
        <f>VLOOKUP(C131,Data_afgrøder!$A$30:$N$43,COLUMN(Data_afgrøder!B132),FALSE)</f>
        <v>#N/A</v>
      </c>
      <c r="G131" s="12">
        <v>0.9</v>
      </c>
      <c r="H131" s="154">
        <v>0</v>
      </c>
      <c r="I131" s="45" t="e">
        <f>IF(H131&gt;-1,H131,G131)*20.7*Forside!$B$7*F131</f>
        <v>#N/A</v>
      </c>
      <c r="J131" s="54">
        <v>1</v>
      </c>
      <c r="K131" s="12">
        <v>3</v>
      </c>
      <c r="L131" s="45" t="e">
        <f>IF(K131&gt;0,K131,J131)*1.7*Forside!$B$7*F131</f>
        <v>#N/A</v>
      </c>
      <c r="M131" s="12" t="e">
        <f>VLOOKUP(B131,Data_afgrøder!$A$1:$BM$29,COLUMN(Data_afgrøder!$AX$2),FALSE)</f>
        <v>#N/A</v>
      </c>
      <c r="N131" s="110"/>
      <c r="O131" s="45" t="e">
        <f>IF(N131&gt;0,N131,M131)*6.4*Forside!$B$7*F131</f>
        <v>#N/A</v>
      </c>
      <c r="P131" s="12" t="e">
        <f>VLOOKUP(B131,Data_afgrøder!$A$2:$BS$25,COLUMN(Data_afgrøder!AZ132),FALSE)</f>
        <v>#N/A</v>
      </c>
      <c r="Q131" s="12"/>
      <c r="R131" s="45" t="e">
        <f>IF(Q131&gt;0,Q131,P131)*1.8*Forside!$B$7*F131</f>
        <v>#N/A</v>
      </c>
      <c r="S131" s="12" t="e">
        <f>VLOOKUP(B131,Data_afgrøder!$A$1:$BG$28,COLUMN(Data_afgrøder!AY:AY),FALSE)</f>
        <v>#N/A</v>
      </c>
      <c r="T131" s="12"/>
      <c r="U131" s="45" t="e">
        <f>IF(T131&gt;0,T131,S131)*6*Forside!$B$7*F131</f>
        <v>#N/A</v>
      </c>
      <c r="V131" s="12" t="e">
        <f>VLOOKUP(B131,Data_afgrøder!$A$1:$BG$28,COLUMN(Data_afgrøder!BA:BA),FALSE)</f>
        <v>#N/A</v>
      </c>
      <c r="W131" s="45" t="e">
        <f>V131*14*Forside!$B$7*F131</f>
        <v>#N/A</v>
      </c>
      <c r="X131" s="45" t="e">
        <f>VLOOKUP(B131,Data_afgrøder!$A$1:$BP$29,COLUMN(Data_afgrøder!BB136),FALSE)*#REF!/1000*VLOOKUP(B131,Data_afgrøder!$A$1:$BS$29,COLUMN(Data_afgrøder!$AO$2),FALSE)*Forside!$B$7</f>
        <v>#N/A</v>
      </c>
      <c r="Y131" s="45" t="e">
        <f>VLOOKUP(B131,Data_afgrøder!$A$1:$BP$29,COLUMN(Data_afgrøder!BC136),FALSE)*#REF!/1000*VLOOKUP(B131,Data_afgrøder!$A$1:$BS$29,COLUMN(Data_afgrøder!$AO$2),FALSE)*Forside!$B$7</f>
        <v>#N/A</v>
      </c>
      <c r="Z131" s="45" t="e">
        <f>VLOOKUP(B131,Data_afgrøder!$A$1:$BP$29,COLUMN(Data_afgrøder!BD136),FALSE)*#REF!/1000*VLOOKUP(B131,Data_afgrøder!$A$1:$BS$29,COLUMN(Data_afgrøder!$AO$2),FALSE)*Forside!$B$7</f>
        <v>#N/A</v>
      </c>
      <c r="AA131" s="45" t="e">
        <f>VLOOKUP(B131,Data_afgrøder!$A$1:$BP$29,COLUMN(Data_afgrøder!BE136),FALSE)*#REF!/1000*VLOOKUP(B131,Data_afgrøder!$A$1:$BS$29,COLUMN(Data_afgrøder!$AO$2),FALSE)*Forside!$B$7</f>
        <v>#N/A</v>
      </c>
      <c r="AB131" s="12">
        <v>0.2</v>
      </c>
      <c r="AC131" s="12"/>
      <c r="AD131" s="45" t="e">
        <f>IF(AC131&gt;0,AC131,AB131)*1.5*Forside!$B$7*F131</f>
        <v>#N/A</v>
      </c>
      <c r="AE131" s="45" t="e">
        <f t="shared" si="5"/>
        <v>#N/A</v>
      </c>
    </row>
    <row r="132" spans="1:31" x14ac:dyDescent="0.2">
      <c r="A132" s="12">
        <f>Forside!A144</f>
        <v>0</v>
      </c>
      <c r="B132" s="12">
        <f>Forside!B144</f>
        <v>0</v>
      </c>
      <c r="C132" s="53">
        <f>Forside!D144</f>
        <v>0</v>
      </c>
      <c r="D132" s="89">
        <f>Forside!E144</f>
        <v>0</v>
      </c>
      <c r="E132" s="53">
        <f>Forside!S144</f>
        <v>0</v>
      </c>
      <c r="F132" s="12" t="e">
        <f>VLOOKUP(C132,Data_afgrøder!$A$30:$N$43,COLUMN(Data_afgrøder!B133),FALSE)</f>
        <v>#N/A</v>
      </c>
      <c r="G132" s="12">
        <v>0.9</v>
      </c>
      <c r="H132" s="154">
        <v>1</v>
      </c>
      <c r="I132" s="45" t="e">
        <f>IF(H132&gt;-1,H132,G132)*20.7*Forside!$B$7*F132</f>
        <v>#N/A</v>
      </c>
      <c r="J132" s="54">
        <v>1</v>
      </c>
      <c r="K132" s="12">
        <v>3</v>
      </c>
      <c r="L132" s="45" t="e">
        <f>IF(K132&gt;0,K132,J132)*1.7*Forside!$B$7*F132</f>
        <v>#N/A</v>
      </c>
      <c r="M132" s="12" t="e">
        <f>VLOOKUP(B132,Data_afgrøder!$A$1:$BM$29,COLUMN(Data_afgrøder!$AX$2),FALSE)</f>
        <v>#N/A</v>
      </c>
      <c r="N132" s="110"/>
      <c r="O132" s="45" t="e">
        <f>IF(N132&gt;0,N132,M132)*6.4*Forside!$B$7*F132</f>
        <v>#N/A</v>
      </c>
      <c r="P132" s="12" t="e">
        <f>VLOOKUP(B132,Data_afgrøder!$A$2:$BS$25,COLUMN(Data_afgrøder!AZ133),FALSE)</f>
        <v>#N/A</v>
      </c>
      <c r="Q132" s="12"/>
      <c r="R132" s="45" t="e">
        <f>IF(Q132&gt;0,Q132,P132)*1.8*Forside!$B$7*F132</f>
        <v>#N/A</v>
      </c>
      <c r="S132" s="12" t="e">
        <f>VLOOKUP(B132,Data_afgrøder!$A$1:$BG$28,COLUMN(Data_afgrøder!AY:AY),FALSE)</f>
        <v>#N/A</v>
      </c>
      <c r="T132" s="12"/>
      <c r="U132" s="45" t="e">
        <f>IF(T132&gt;0,T132,S132)*6*Forside!$B$7*F132</f>
        <v>#N/A</v>
      </c>
      <c r="V132" s="12" t="e">
        <f>VLOOKUP(B132,Data_afgrøder!$A$1:$BG$28,COLUMN(Data_afgrøder!BA:BA),FALSE)</f>
        <v>#N/A</v>
      </c>
      <c r="W132" s="45" t="e">
        <f>V132*14*Forside!$B$7*F132</f>
        <v>#N/A</v>
      </c>
      <c r="X132" s="45" t="e">
        <f>VLOOKUP(B132,Data_afgrøder!$A$1:$BP$29,COLUMN(Data_afgrøder!BB137),FALSE)*#REF!/1000*VLOOKUP(B132,Data_afgrøder!$A$1:$BS$29,COLUMN(Data_afgrøder!$AO$2),FALSE)*Forside!$B$7</f>
        <v>#N/A</v>
      </c>
      <c r="Y132" s="45" t="e">
        <f>VLOOKUP(B132,Data_afgrøder!$A$1:$BP$29,COLUMN(Data_afgrøder!BC137),FALSE)*#REF!/1000*VLOOKUP(B132,Data_afgrøder!$A$1:$BS$29,COLUMN(Data_afgrøder!$AO$2),FALSE)*Forside!$B$7</f>
        <v>#N/A</v>
      </c>
      <c r="Z132" s="45" t="e">
        <f>VLOOKUP(B132,Data_afgrøder!$A$1:$BP$29,COLUMN(Data_afgrøder!BD137),FALSE)*#REF!/1000*VLOOKUP(B132,Data_afgrøder!$A$1:$BS$29,COLUMN(Data_afgrøder!$AO$2),FALSE)*Forside!$B$7</f>
        <v>#N/A</v>
      </c>
      <c r="AA132" s="45" t="e">
        <f>VLOOKUP(B132,Data_afgrøder!$A$1:$BP$29,COLUMN(Data_afgrøder!BE137),FALSE)*#REF!/1000*VLOOKUP(B132,Data_afgrøder!$A$1:$BS$29,COLUMN(Data_afgrøder!$AO$2),FALSE)*Forside!$B$7</f>
        <v>#N/A</v>
      </c>
      <c r="AB132" s="12">
        <v>0.2</v>
      </c>
      <c r="AC132" s="12"/>
      <c r="AD132" s="45" t="e">
        <f>IF(AC132&gt;0,AC132,AB132)*1.5*Forside!$B$7*F132</f>
        <v>#N/A</v>
      </c>
      <c r="AE132" s="45" t="e">
        <f t="shared" si="5"/>
        <v>#N/A</v>
      </c>
    </row>
    <row r="133" spans="1:31" x14ac:dyDescent="0.2">
      <c r="A133" s="12">
        <f>Forside!A145</f>
        <v>0</v>
      </c>
      <c r="B133" s="12">
        <f>Forside!B145</f>
        <v>0</v>
      </c>
      <c r="C133" s="53">
        <f>Forside!D145</f>
        <v>0</v>
      </c>
      <c r="D133" s="89">
        <f>Forside!E145</f>
        <v>0</v>
      </c>
      <c r="E133" s="53">
        <f>Forside!S145</f>
        <v>0</v>
      </c>
      <c r="F133" s="12" t="e">
        <f>VLOOKUP(C133,Data_afgrøder!$A$30:$N$43,COLUMN(Data_afgrøder!B134),FALSE)</f>
        <v>#N/A</v>
      </c>
      <c r="G133" s="12">
        <v>0.9</v>
      </c>
      <c r="H133" s="154">
        <v>1</v>
      </c>
      <c r="I133" s="45" t="e">
        <f>IF(H133&gt;-1,H133,G133)*20.7*Forside!$B$7*F133</f>
        <v>#N/A</v>
      </c>
      <c r="J133" s="54">
        <v>1</v>
      </c>
      <c r="K133" s="12">
        <v>3</v>
      </c>
      <c r="L133" s="45" t="e">
        <f>IF(K133&gt;0,K133,J133)*1.7*Forside!$B$7*F133</f>
        <v>#N/A</v>
      </c>
      <c r="M133" s="12" t="e">
        <f>VLOOKUP(B133,Data_afgrøder!$A$1:$BM$29,COLUMN(Data_afgrøder!$AX$2),FALSE)</f>
        <v>#N/A</v>
      </c>
      <c r="N133" s="110"/>
      <c r="O133" s="45" t="e">
        <f>IF(N133&gt;0,N133,M133)*6.4*Forside!$B$7*F133</f>
        <v>#N/A</v>
      </c>
      <c r="P133" s="12" t="e">
        <f>VLOOKUP(B133,Data_afgrøder!$A$2:$BS$25,COLUMN(Data_afgrøder!AZ134),FALSE)</f>
        <v>#N/A</v>
      </c>
      <c r="Q133" s="12"/>
      <c r="R133" s="45" t="e">
        <f>IF(Q133&gt;0,Q133,P133)*1.8*Forside!$B$7*F133</f>
        <v>#N/A</v>
      </c>
      <c r="S133" s="12" t="e">
        <f>VLOOKUP(B133,Data_afgrøder!$A$1:$BG$28,COLUMN(Data_afgrøder!AY:AY),FALSE)</f>
        <v>#N/A</v>
      </c>
      <c r="T133" s="12"/>
      <c r="U133" s="45" t="e">
        <f>IF(T133&gt;0,T133,S133)*6*Forside!$B$7*F133</f>
        <v>#N/A</v>
      </c>
      <c r="V133" s="12" t="e">
        <f>VLOOKUP(B133,Data_afgrøder!$A$1:$BG$28,COLUMN(Data_afgrøder!BA:BA),FALSE)</f>
        <v>#N/A</v>
      </c>
      <c r="W133" s="45" t="e">
        <f>V133*14*Forside!$B$7*F133</f>
        <v>#N/A</v>
      </c>
      <c r="X133" s="45" t="e">
        <f>VLOOKUP(B133,Data_afgrøder!$A$1:$BP$29,COLUMN(Data_afgrøder!BB138),FALSE)*#REF!/1000*VLOOKUP(B133,Data_afgrøder!$A$1:$BS$29,COLUMN(Data_afgrøder!$AO$2),FALSE)*Forside!$B$7</f>
        <v>#N/A</v>
      </c>
      <c r="Y133" s="45" t="e">
        <f>VLOOKUP(B133,Data_afgrøder!$A$1:$BP$29,COLUMN(Data_afgrøder!BC138),FALSE)*#REF!/1000*VLOOKUP(B133,Data_afgrøder!$A$1:$BS$29,COLUMN(Data_afgrøder!$AO$2),FALSE)*Forside!$B$7</f>
        <v>#N/A</v>
      </c>
      <c r="Z133" s="45" t="e">
        <f>VLOOKUP(B133,Data_afgrøder!$A$1:$BP$29,COLUMN(Data_afgrøder!BD138),FALSE)*#REF!/1000*VLOOKUP(B133,Data_afgrøder!$A$1:$BS$29,COLUMN(Data_afgrøder!$AO$2),FALSE)*Forside!$B$7</f>
        <v>#N/A</v>
      </c>
      <c r="AA133" s="45" t="e">
        <f>VLOOKUP(B133,Data_afgrøder!$A$1:$BP$29,COLUMN(Data_afgrøder!BE138),FALSE)*#REF!/1000*VLOOKUP(B133,Data_afgrøder!$A$1:$BS$29,COLUMN(Data_afgrøder!$AO$2),FALSE)*Forside!$B$7</f>
        <v>#N/A</v>
      </c>
      <c r="AB133" s="12">
        <v>0.2</v>
      </c>
      <c r="AC133" s="12"/>
      <c r="AD133" s="45" t="e">
        <f>IF(AC133&gt;0,AC133,AB133)*1.5*Forside!$B$7*F133</f>
        <v>#N/A</v>
      </c>
      <c r="AE133" s="45" t="e">
        <f t="shared" si="5"/>
        <v>#N/A</v>
      </c>
    </row>
    <row r="134" spans="1:31" x14ac:dyDescent="0.2">
      <c r="A134" s="12">
        <f>Forside!A146</f>
        <v>0</v>
      </c>
      <c r="B134" s="12">
        <f>Forside!B146</f>
        <v>0</v>
      </c>
      <c r="C134" s="53">
        <f>Forside!D146</f>
        <v>0</v>
      </c>
      <c r="D134" s="89">
        <f>Forside!E146</f>
        <v>0</v>
      </c>
      <c r="E134" s="53">
        <f>Forside!S146</f>
        <v>0</v>
      </c>
      <c r="F134" s="12" t="e">
        <f>VLOOKUP(C134,Data_afgrøder!$A$30:$N$43,COLUMN(Data_afgrøder!B135),FALSE)</f>
        <v>#N/A</v>
      </c>
      <c r="G134" s="12">
        <v>0.9</v>
      </c>
      <c r="H134" s="154">
        <v>0</v>
      </c>
      <c r="I134" s="45" t="e">
        <f>IF(H134&gt;-1,H134,G134)*20.7*Forside!$B$7*F134</f>
        <v>#N/A</v>
      </c>
      <c r="J134" s="54">
        <v>1</v>
      </c>
      <c r="K134" s="12">
        <v>3</v>
      </c>
      <c r="L134" s="45" t="e">
        <f>IF(K134&gt;0,K134,J134)*1.7*Forside!$B$7*F134</f>
        <v>#N/A</v>
      </c>
      <c r="M134" s="12" t="e">
        <f>VLOOKUP(B134,Data_afgrøder!$A$1:$BM$29,COLUMN(Data_afgrøder!$AX$2),FALSE)</f>
        <v>#N/A</v>
      </c>
      <c r="N134" s="110"/>
      <c r="O134" s="45" t="e">
        <f>IF(N134&gt;0,N134,M134)*6.4*Forside!$B$7*F134</f>
        <v>#N/A</v>
      </c>
      <c r="P134" s="12" t="e">
        <f>VLOOKUP(B134,Data_afgrøder!$A$2:$BS$25,COLUMN(Data_afgrøder!AZ135),FALSE)</f>
        <v>#N/A</v>
      </c>
      <c r="Q134" s="12"/>
      <c r="R134" s="45" t="e">
        <f>IF(Q134&gt;0,Q134,P134)*1.8*Forside!$B$7*F134</f>
        <v>#N/A</v>
      </c>
      <c r="S134" s="12" t="e">
        <f>VLOOKUP(B134,Data_afgrøder!$A$1:$BG$28,COLUMN(Data_afgrøder!AY:AY),FALSE)</f>
        <v>#N/A</v>
      </c>
      <c r="T134" s="12"/>
      <c r="U134" s="45" t="e">
        <f>IF(T134&gt;0,T134,S134)*6*Forside!$B$7*F134</f>
        <v>#N/A</v>
      </c>
      <c r="V134" s="12" t="e">
        <f>VLOOKUP(B134,Data_afgrøder!$A$1:$BG$28,COLUMN(Data_afgrøder!BA:BA),FALSE)</f>
        <v>#N/A</v>
      </c>
      <c r="W134" s="45" t="e">
        <f>V134*14*Forside!$B$7*F134</f>
        <v>#N/A</v>
      </c>
      <c r="X134" s="45" t="e">
        <f>VLOOKUP(B134,Data_afgrøder!$A$1:$BP$29,COLUMN(Data_afgrøder!BB139),FALSE)*#REF!/1000*VLOOKUP(B134,Data_afgrøder!$A$1:$BS$29,COLUMN(Data_afgrøder!$AO$2),FALSE)*Forside!$B$7</f>
        <v>#N/A</v>
      </c>
      <c r="Y134" s="45" t="e">
        <f>VLOOKUP(B134,Data_afgrøder!$A$1:$BP$29,COLUMN(Data_afgrøder!BC139),FALSE)*#REF!/1000*VLOOKUP(B134,Data_afgrøder!$A$1:$BS$29,COLUMN(Data_afgrøder!$AO$2),FALSE)*Forside!$B$7</f>
        <v>#N/A</v>
      </c>
      <c r="Z134" s="45" t="e">
        <f>VLOOKUP(B134,Data_afgrøder!$A$1:$BP$29,COLUMN(Data_afgrøder!BD139),FALSE)*#REF!/1000*VLOOKUP(B134,Data_afgrøder!$A$1:$BS$29,COLUMN(Data_afgrøder!$AO$2),FALSE)*Forside!$B$7</f>
        <v>#N/A</v>
      </c>
      <c r="AA134" s="45" t="e">
        <f>VLOOKUP(B134,Data_afgrøder!$A$1:$BP$29,COLUMN(Data_afgrøder!BE139),FALSE)*#REF!/1000*VLOOKUP(B134,Data_afgrøder!$A$1:$BS$29,COLUMN(Data_afgrøder!$AO$2),FALSE)*Forside!$B$7</f>
        <v>#N/A</v>
      </c>
      <c r="AB134" s="12">
        <v>0.2</v>
      </c>
      <c r="AC134" s="12"/>
      <c r="AD134" s="45" t="e">
        <f>IF(AC134&gt;0,AC134,AB134)*1.5*Forside!$B$7*F134</f>
        <v>#N/A</v>
      </c>
      <c r="AE134" s="45" t="e">
        <f t="shared" si="5"/>
        <v>#N/A</v>
      </c>
    </row>
    <row r="135" spans="1:31" x14ac:dyDescent="0.2">
      <c r="A135" s="12">
        <f>Forside!A147</f>
        <v>0</v>
      </c>
      <c r="B135" s="12">
        <f>Forside!B147</f>
        <v>0</v>
      </c>
      <c r="C135" s="53">
        <f>Forside!D147</f>
        <v>0</v>
      </c>
      <c r="D135" s="89">
        <f>Forside!E147</f>
        <v>0</v>
      </c>
      <c r="E135" s="53">
        <f>Forside!S147</f>
        <v>0</v>
      </c>
      <c r="F135" s="12" t="e">
        <f>VLOOKUP(C135,Data_afgrøder!$A$30:$N$43,COLUMN(Data_afgrøder!B136),FALSE)</f>
        <v>#N/A</v>
      </c>
      <c r="G135" s="12">
        <v>0.9</v>
      </c>
      <c r="H135" s="154">
        <v>1</v>
      </c>
      <c r="I135" s="45" t="e">
        <f>IF(H135&gt;-1,H135,G135)*20.7*Forside!$B$7*F135</f>
        <v>#N/A</v>
      </c>
      <c r="J135" s="54">
        <v>1</v>
      </c>
      <c r="K135" s="12">
        <v>3</v>
      </c>
      <c r="L135" s="45" t="e">
        <f>IF(K135&gt;0,K135,J135)*1.7*Forside!$B$7*F135</f>
        <v>#N/A</v>
      </c>
      <c r="M135" s="12" t="e">
        <f>VLOOKUP(B135,Data_afgrøder!$A$1:$BM$29,COLUMN(Data_afgrøder!$AX$2),FALSE)</f>
        <v>#N/A</v>
      </c>
      <c r="N135" s="110"/>
      <c r="O135" s="45" t="e">
        <f>IF(N135&gt;0,N135,M135)*6.4*Forside!$B$7*F135</f>
        <v>#N/A</v>
      </c>
      <c r="P135" s="12" t="e">
        <f>VLOOKUP(B135,Data_afgrøder!$A$2:$BS$25,COLUMN(Data_afgrøder!AZ136),FALSE)</f>
        <v>#N/A</v>
      </c>
      <c r="Q135" s="12"/>
      <c r="R135" s="45" t="e">
        <f>IF(Q135&gt;0,Q135,P135)*1.8*Forside!$B$7*F135</f>
        <v>#N/A</v>
      </c>
      <c r="S135" s="12" t="e">
        <f>VLOOKUP(B135,Data_afgrøder!$A$1:$BG$28,COLUMN(Data_afgrøder!AY:AY),FALSE)</f>
        <v>#N/A</v>
      </c>
      <c r="T135" s="12"/>
      <c r="U135" s="45" t="e">
        <f>IF(T135&gt;0,T135,S135)*6*Forside!$B$7*F135</f>
        <v>#N/A</v>
      </c>
      <c r="V135" s="12" t="e">
        <f>VLOOKUP(B135,Data_afgrøder!$A$1:$BG$28,COLUMN(Data_afgrøder!BA:BA),FALSE)</f>
        <v>#N/A</v>
      </c>
      <c r="W135" s="45" t="e">
        <f>V135*14*Forside!$B$7*F135</f>
        <v>#N/A</v>
      </c>
      <c r="X135" s="45" t="e">
        <f>VLOOKUP(B135,Data_afgrøder!$A$1:$BP$29,COLUMN(Data_afgrøder!BB140),FALSE)*#REF!/1000*VLOOKUP(B135,Data_afgrøder!$A$1:$BS$29,COLUMN(Data_afgrøder!$AO$2),FALSE)*Forside!$B$7</f>
        <v>#N/A</v>
      </c>
      <c r="Y135" s="45" t="e">
        <f>VLOOKUP(B135,Data_afgrøder!$A$1:$BP$29,COLUMN(Data_afgrøder!BC140),FALSE)*#REF!/1000*VLOOKUP(B135,Data_afgrøder!$A$1:$BS$29,COLUMN(Data_afgrøder!$AO$2),FALSE)*Forside!$B$7</f>
        <v>#N/A</v>
      </c>
      <c r="Z135" s="45" t="e">
        <f>VLOOKUP(B135,Data_afgrøder!$A$1:$BP$29,COLUMN(Data_afgrøder!BD140),FALSE)*#REF!/1000*VLOOKUP(B135,Data_afgrøder!$A$1:$BS$29,COLUMN(Data_afgrøder!$AO$2),FALSE)*Forside!$B$7</f>
        <v>#N/A</v>
      </c>
      <c r="AA135" s="45" t="e">
        <f>VLOOKUP(B135,Data_afgrøder!$A$1:$BP$29,COLUMN(Data_afgrøder!BE140),FALSE)*#REF!/1000*VLOOKUP(B135,Data_afgrøder!$A$1:$BS$29,COLUMN(Data_afgrøder!$AO$2),FALSE)*Forside!$B$7</f>
        <v>#N/A</v>
      </c>
      <c r="AB135" s="12">
        <v>0.2</v>
      </c>
      <c r="AC135" s="12"/>
      <c r="AD135" s="45" t="e">
        <f>IF(AC135&gt;0,AC135,AB135)*1.5*Forside!$B$7*F135</f>
        <v>#N/A</v>
      </c>
      <c r="AE135" s="45" t="e">
        <f t="shared" si="5"/>
        <v>#N/A</v>
      </c>
    </row>
    <row r="136" spans="1:31" x14ac:dyDescent="0.2">
      <c r="A136" s="12">
        <f>Forside!A148</f>
        <v>0</v>
      </c>
      <c r="B136" s="12">
        <f>Forside!B148</f>
        <v>0</v>
      </c>
      <c r="C136" s="53">
        <f>Forside!D148</f>
        <v>0</v>
      </c>
      <c r="D136" s="89">
        <f>Forside!E148</f>
        <v>0</v>
      </c>
      <c r="E136" s="53">
        <f>Forside!S148</f>
        <v>0</v>
      </c>
      <c r="F136" s="12" t="e">
        <f>VLOOKUP(C136,Data_afgrøder!$A$30:$N$43,COLUMN(Data_afgrøder!B137),FALSE)</f>
        <v>#N/A</v>
      </c>
      <c r="G136" s="12">
        <v>0.9</v>
      </c>
      <c r="H136" s="154">
        <v>1</v>
      </c>
      <c r="I136" s="45" t="e">
        <f>IF(H136&gt;-1,H136,G136)*20.7*Forside!$B$7*F136</f>
        <v>#N/A</v>
      </c>
      <c r="J136" s="54">
        <v>1</v>
      </c>
      <c r="K136" s="12">
        <v>3</v>
      </c>
      <c r="L136" s="45" t="e">
        <f>IF(K136&gt;0,K136,J136)*1.7*Forside!$B$7*F136</f>
        <v>#N/A</v>
      </c>
      <c r="M136" s="12" t="e">
        <f>VLOOKUP(B136,Data_afgrøder!$A$1:$BM$29,COLUMN(Data_afgrøder!$AX$2),FALSE)</f>
        <v>#N/A</v>
      </c>
      <c r="N136" s="110"/>
      <c r="O136" s="45" t="e">
        <f>IF(N136&gt;0,N136,M136)*6.4*Forside!$B$7*F136</f>
        <v>#N/A</v>
      </c>
      <c r="P136" s="12" t="e">
        <f>VLOOKUP(B136,Data_afgrøder!$A$2:$BS$25,COLUMN(Data_afgrøder!AZ137),FALSE)</f>
        <v>#N/A</v>
      </c>
      <c r="Q136" s="12"/>
      <c r="R136" s="45" t="e">
        <f>IF(Q136&gt;0,Q136,P136)*1.8*Forside!$B$7*F136</f>
        <v>#N/A</v>
      </c>
      <c r="S136" s="12" t="e">
        <f>VLOOKUP(B136,Data_afgrøder!$A$1:$BG$28,COLUMN(Data_afgrøder!AY:AY),FALSE)</f>
        <v>#N/A</v>
      </c>
      <c r="T136" s="12"/>
      <c r="U136" s="45" t="e">
        <f>IF(T136&gt;0,T136,S136)*6*Forside!$B$7*F136</f>
        <v>#N/A</v>
      </c>
      <c r="V136" s="12" t="e">
        <f>VLOOKUP(B136,Data_afgrøder!$A$1:$BG$28,COLUMN(Data_afgrøder!BA:BA),FALSE)</f>
        <v>#N/A</v>
      </c>
      <c r="W136" s="45" t="e">
        <f>V136*14*Forside!$B$7*F136</f>
        <v>#N/A</v>
      </c>
      <c r="X136" s="45" t="e">
        <f>VLOOKUP(B136,Data_afgrøder!$A$1:$BP$29,COLUMN(Data_afgrøder!BB141),FALSE)*#REF!/1000*VLOOKUP(B136,Data_afgrøder!$A$1:$BS$29,COLUMN(Data_afgrøder!$AO$2),FALSE)*Forside!$B$7</f>
        <v>#N/A</v>
      </c>
      <c r="Y136" s="45" t="e">
        <f>VLOOKUP(B136,Data_afgrøder!$A$1:$BP$29,COLUMN(Data_afgrøder!BC141),FALSE)*#REF!/1000*VLOOKUP(B136,Data_afgrøder!$A$1:$BS$29,COLUMN(Data_afgrøder!$AO$2),FALSE)*Forside!$B$7</f>
        <v>#N/A</v>
      </c>
      <c r="Z136" s="45" t="e">
        <f>VLOOKUP(B136,Data_afgrøder!$A$1:$BP$29,COLUMN(Data_afgrøder!BD141),FALSE)*#REF!/1000*VLOOKUP(B136,Data_afgrøder!$A$1:$BS$29,COLUMN(Data_afgrøder!$AO$2),FALSE)*Forside!$B$7</f>
        <v>#N/A</v>
      </c>
      <c r="AA136" s="45" t="e">
        <f>VLOOKUP(B136,Data_afgrøder!$A$1:$BP$29,COLUMN(Data_afgrøder!BE141),FALSE)*#REF!/1000*VLOOKUP(B136,Data_afgrøder!$A$1:$BS$29,COLUMN(Data_afgrøder!$AO$2),FALSE)*Forside!$B$7</f>
        <v>#N/A</v>
      </c>
      <c r="AB136" s="12">
        <v>0.2</v>
      </c>
      <c r="AC136" s="12"/>
      <c r="AD136" s="45" t="e">
        <f>IF(AC136&gt;0,AC136,AB136)*1.5*Forside!$B$7*F136</f>
        <v>#N/A</v>
      </c>
      <c r="AE136" s="45" t="e">
        <f t="shared" si="5"/>
        <v>#N/A</v>
      </c>
    </row>
    <row r="137" spans="1:31" x14ac:dyDescent="0.2">
      <c r="A137" s="12">
        <f>Forside!A149</f>
        <v>0</v>
      </c>
      <c r="B137" s="12">
        <f>Forside!B149</f>
        <v>0</v>
      </c>
      <c r="C137" s="53">
        <f>Forside!D149</f>
        <v>0</v>
      </c>
      <c r="D137" s="89">
        <f>Forside!E149</f>
        <v>0</v>
      </c>
      <c r="E137" s="53">
        <f>Forside!S149</f>
        <v>0</v>
      </c>
      <c r="F137" s="12" t="e">
        <f>VLOOKUP(C137,Data_afgrøder!$A$30:$N$43,COLUMN(Data_afgrøder!B138),FALSE)</f>
        <v>#N/A</v>
      </c>
      <c r="G137" s="12">
        <v>0.9</v>
      </c>
      <c r="H137" s="154">
        <v>1</v>
      </c>
      <c r="I137" s="45" t="e">
        <f>IF(H137&gt;-1,H137,G137)*20.7*Forside!$B$7*F137</f>
        <v>#N/A</v>
      </c>
      <c r="J137" s="54">
        <v>1</v>
      </c>
      <c r="K137" s="12">
        <v>3</v>
      </c>
      <c r="L137" s="45" t="e">
        <f>IF(K137&gt;0,K137,J137)*1.7*Forside!$B$7*F137</f>
        <v>#N/A</v>
      </c>
      <c r="M137" s="12" t="e">
        <f>VLOOKUP(B137,Data_afgrøder!$A$1:$BM$29,COLUMN(Data_afgrøder!$AX$2),FALSE)</f>
        <v>#N/A</v>
      </c>
      <c r="N137" s="110"/>
      <c r="O137" s="45" t="e">
        <f>IF(N137&gt;0,N137,M137)*6.4*Forside!$B$7*F137</f>
        <v>#N/A</v>
      </c>
      <c r="P137" s="12" t="e">
        <f>VLOOKUP(B137,Data_afgrøder!$A$2:$BS$25,COLUMN(Data_afgrøder!AZ138),FALSE)</f>
        <v>#N/A</v>
      </c>
      <c r="Q137" s="12"/>
      <c r="R137" s="45" t="e">
        <f>IF(Q137&gt;0,Q137,P137)*1.8*Forside!$B$7*F137</f>
        <v>#N/A</v>
      </c>
      <c r="S137" s="12" t="e">
        <f>VLOOKUP(B137,Data_afgrøder!$A$1:$BG$28,COLUMN(Data_afgrøder!AY:AY),FALSE)</f>
        <v>#N/A</v>
      </c>
      <c r="T137" s="12"/>
      <c r="U137" s="45" t="e">
        <f>IF(T137&gt;0,T137,S137)*6*Forside!$B$7*F137</f>
        <v>#N/A</v>
      </c>
      <c r="V137" s="12" t="e">
        <f>VLOOKUP(B137,Data_afgrøder!$A$1:$BG$28,COLUMN(Data_afgrøder!BA:BA),FALSE)</f>
        <v>#N/A</v>
      </c>
      <c r="W137" s="45" t="e">
        <f>V137*14*Forside!$B$7*F137</f>
        <v>#N/A</v>
      </c>
      <c r="X137" s="45" t="e">
        <f>VLOOKUP(B137,Data_afgrøder!$A$1:$BP$29,COLUMN(Data_afgrøder!BB142),FALSE)*#REF!/1000*VLOOKUP(B137,Data_afgrøder!$A$1:$BS$29,COLUMN(Data_afgrøder!$AO$2),FALSE)*Forside!$B$7</f>
        <v>#N/A</v>
      </c>
      <c r="Y137" s="45" t="e">
        <f>VLOOKUP(B137,Data_afgrøder!$A$1:$BP$29,COLUMN(Data_afgrøder!BC142),FALSE)*#REF!/1000*VLOOKUP(B137,Data_afgrøder!$A$1:$BS$29,COLUMN(Data_afgrøder!$AO$2),FALSE)*Forside!$B$7</f>
        <v>#N/A</v>
      </c>
      <c r="Z137" s="45" t="e">
        <f>VLOOKUP(B137,Data_afgrøder!$A$1:$BP$29,COLUMN(Data_afgrøder!BD142),FALSE)*#REF!/1000*VLOOKUP(B137,Data_afgrøder!$A$1:$BS$29,COLUMN(Data_afgrøder!$AO$2),FALSE)*Forside!$B$7</f>
        <v>#N/A</v>
      </c>
      <c r="AA137" s="45" t="e">
        <f>VLOOKUP(B137,Data_afgrøder!$A$1:$BP$29,COLUMN(Data_afgrøder!BE142),FALSE)*#REF!/1000*VLOOKUP(B137,Data_afgrøder!$A$1:$BS$29,COLUMN(Data_afgrøder!$AO$2),FALSE)*Forside!$B$7</f>
        <v>#N/A</v>
      </c>
      <c r="AB137" s="12">
        <v>0.2</v>
      </c>
      <c r="AC137" s="12"/>
      <c r="AD137" s="45" t="e">
        <f>IF(AC137&gt;0,AC137,AB137)*1.5*Forside!$B$7*F137</f>
        <v>#N/A</v>
      </c>
      <c r="AE137" s="45" t="e">
        <f t="shared" si="5"/>
        <v>#N/A</v>
      </c>
    </row>
    <row r="138" spans="1:31" x14ac:dyDescent="0.2">
      <c r="A138" s="12">
        <f>Forside!A150</f>
        <v>0</v>
      </c>
      <c r="B138" s="12">
        <f>Forside!B150</f>
        <v>0</v>
      </c>
      <c r="C138" s="53">
        <f>Forside!D150</f>
        <v>0</v>
      </c>
      <c r="D138" s="89">
        <f>Forside!E150</f>
        <v>0</v>
      </c>
      <c r="E138" s="53">
        <f>Forside!S150</f>
        <v>0</v>
      </c>
      <c r="F138" s="12" t="e">
        <f>VLOOKUP(C138,Data_afgrøder!$A$30:$N$43,COLUMN(Data_afgrøder!B139),FALSE)</f>
        <v>#N/A</v>
      </c>
      <c r="G138" s="12">
        <v>0.9</v>
      </c>
      <c r="H138" s="154">
        <v>0</v>
      </c>
      <c r="I138" s="45" t="e">
        <f>IF(H138&gt;-1,H138,G138)*20.7*Forside!$B$7*F138</f>
        <v>#N/A</v>
      </c>
      <c r="J138" s="54">
        <v>1</v>
      </c>
      <c r="K138" s="12">
        <v>3</v>
      </c>
      <c r="L138" s="45" t="e">
        <f>IF(K138&gt;0,K138,J138)*1.7*Forside!$B$7*F138</f>
        <v>#N/A</v>
      </c>
      <c r="M138" s="12" t="e">
        <f>VLOOKUP(B138,Data_afgrøder!$A$1:$BM$29,COLUMN(Data_afgrøder!$AX$2),FALSE)</f>
        <v>#N/A</v>
      </c>
      <c r="N138" s="110"/>
      <c r="O138" s="45" t="e">
        <f>IF(N138&gt;0,N138,M138)*6.4*Forside!$B$7*F138</f>
        <v>#N/A</v>
      </c>
      <c r="P138" s="12" t="e">
        <f>VLOOKUP(B138,Data_afgrøder!$A$2:$BS$25,COLUMN(Data_afgrøder!AZ139),FALSE)</f>
        <v>#N/A</v>
      </c>
      <c r="Q138" s="12"/>
      <c r="R138" s="45" t="e">
        <f>IF(Q138&gt;0,Q138,P138)*1.8*Forside!$B$7*F138</f>
        <v>#N/A</v>
      </c>
      <c r="S138" s="12" t="e">
        <f>VLOOKUP(B138,Data_afgrøder!$A$1:$BG$28,COLUMN(Data_afgrøder!AY:AY),FALSE)</f>
        <v>#N/A</v>
      </c>
      <c r="T138" s="12"/>
      <c r="U138" s="45" t="e">
        <f>IF(T138&gt;0,T138,S138)*6*Forside!$B$7*F138</f>
        <v>#N/A</v>
      </c>
      <c r="V138" s="12" t="e">
        <f>VLOOKUP(B138,Data_afgrøder!$A$1:$BG$28,COLUMN(Data_afgrøder!BA:BA),FALSE)</f>
        <v>#N/A</v>
      </c>
      <c r="W138" s="45" t="e">
        <f>V138*14*Forside!$B$7*F138</f>
        <v>#N/A</v>
      </c>
      <c r="X138" s="45" t="e">
        <f>VLOOKUP(B138,Data_afgrøder!$A$1:$BP$29,COLUMN(Data_afgrøder!BB143),FALSE)*#REF!/1000*VLOOKUP(B138,Data_afgrøder!$A$1:$BS$29,COLUMN(Data_afgrøder!$AO$2),FALSE)*Forside!$B$7</f>
        <v>#N/A</v>
      </c>
      <c r="Y138" s="45" t="e">
        <f>VLOOKUP(B138,Data_afgrøder!$A$1:$BP$29,COLUMN(Data_afgrøder!BC143),FALSE)*#REF!/1000*VLOOKUP(B138,Data_afgrøder!$A$1:$BS$29,COLUMN(Data_afgrøder!$AO$2),FALSE)*Forside!$B$7</f>
        <v>#N/A</v>
      </c>
      <c r="Z138" s="45" t="e">
        <f>VLOOKUP(B138,Data_afgrøder!$A$1:$BP$29,COLUMN(Data_afgrøder!BD143),FALSE)*#REF!/1000*VLOOKUP(B138,Data_afgrøder!$A$1:$BS$29,COLUMN(Data_afgrøder!$AO$2),FALSE)*Forside!$B$7</f>
        <v>#N/A</v>
      </c>
      <c r="AA138" s="45" t="e">
        <f>VLOOKUP(B138,Data_afgrøder!$A$1:$BP$29,COLUMN(Data_afgrøder!BE143),FALSE)*#REF!/1000*VLOOKUP(B138,Data_afgrøder!$A$1:$BS$29,COLUMN(Data_afgrøder!$AO$2),FALSE)*Forside!$B$7</f>
        <v>#N/A</v>
      </c>
      <c r="AB138" s="12">
        <v>0.2</v>
      </c>
      <c r="AC138" s="12"/>
      <c r="AD138" s="45" t="e">
        <f>IF(AC138&gt;0,AC138,AB138)*1.5*Forside!$B$7*F138</f>
        <v>#N/A</v>
      </c>
      <c r="AE138" s="45" t="e">
        <f t="shared" si="5"/>
        <v>#N/A</v>
      </c>
    </row>
    <row r="139" spans="1:31" x14ac:dyDescent="0.2">
      <c r="A139" s="12">
        <f>Forside!A151</f>
        <v>0</v>
      </c>
      <c r="B139" s="12">
        <f>Forside!B151</f>
        <v>0</v>
      </c>
      <c r="C139" s="53">
        <f>Forside!D151</f>
        <v>0</v>
      </c>
      <c r="D139" s="89">
        <f>Forside!E151</f>
        <v>0</v>
      </c>
      <c r="E139" s="53">
        <f>Forside!S151</f>
        <v>0</v>
      </c>
      <c r="F139" s="12" t="e">
        <f>VLOOKUP(C139,Data_afgrøder!$A$30:$N$43,COLUMN(Data_afgrøder!B140),FALSE)</f>
        <v>#N/A</v>
      </c>
      <c r="G139" s="12">
        <v>0.9</v>
      </c>
      <c r="H139" s="54">
        <v>0</v>
      </c>
      <c r="I139" s="45" t="e">
        <f>IF(H139&gt;-1,H139,G139)*20.7*Forside!$B$7*F139</f>
        <v>#N/A</v>
      </c>
      <c r="J139" s="54">
        <v>1</v>
      </c>
      <c r="K139" s="12">
        <v>3</v>
      </c>
      <c r="L139" s="45" t="e">
        <f>IF(K139&gt;0,K139,J139)*1.7*Forside!$B$7*F139</f>
        <v>#N/A</v>
      </c>
      <c r="M139" s="12" t="e">
        <f>VLOOKUP(B139,Data_afgrøder!$A$1:$BM$29,COLUMN(Data_afgrøder!$AX$2),FALSE)</f>
        <v>#N/A</v>
      </c>
      <c r="N139" s="110"/>
      <c r="O139" s="45" t="e">
        <f>IF(N139&gt;0,N139,M139)*6.4*Forside!$B$7*F139</f>
        <v>#N/A</v>
      </c>
      <c r="P139" s="12" t="e">
        <f>VLOOKUP(B139,Data_afgrøder!$A$2:$BS$25,COLUMN(Data_afgrøder!AZ140),FALSE)</f>
        <v>#N/A</v>
      </c>
      <c r="Q139" s="12"/>
      <c r="R139" s="45" t="e">
        <f>IF(Q139&gt;0,Q139,P139)*1.8*Forside!$B$7*F139</f>
        <v>#N/A</v>
      </c>
      <c r="S139" s="12" t="e">
        <f>VLOOKUP(B139,Data_afgrøder!$A$1:$BG$28,COLUMN(Data_afgrøder!AY:AY),FALSE)</f>
        <v>#N/A</v>
      </c>
      <c r="T139" s="12"/>
      <c r="U139" s="45" t="e">
        <f>IF(T139&gt;0,T139,S139)*6*Forside!$B$7*F139</f>
        <v>#N/A</v>
      </c>
      <c r="V139" s="12" t="e">
        <f>VLOOKUP(B139,Data_afgrøder!$A$1:$BG$28,COLUMN(Data_afgrøder!BA:BA),FALSE)</f>
        <v>#N/A</v>
      </c>
      <c r="W139" s="45" t="e">
        <f>V139*14*Forside!$B$7*F139</f>
        <v>#N/A</v>
      </c>
      <c r="X139" s="45" t="e">
        <f>VLOOKUP(B139,Data_afgrøder!$A$1:$BP$29,COLUMN(Data_afgrøder!BB144),FALSE)*#REF!/1000*VLOOKUP(B139,Data_afgrøder!$A$1:$BS$29,COLUMN(Data_afgrøder!$AO$2),FALSE)*Forside!$B$7</f>
        <v>#N/A</v>
      </c>
      <c r="Y139" s="45" t="e">
        <f>VLOOKUP(B139,Data_afgrøder!$A$1:$BP$29,COLUMN(Data_afgrøder!BC144),FALSE)*#REF!/1000*VLOOKUP(B139,Data_afgrøder!$A$1:$BS$29,COLUMN(Data_afgrøder!$AO$2),FALSE)*Forside!$B$7</f>
        <v>#N/A</v>
      </c>
      <c r="Z139" s="45" t="e">
        <f>VLOOKUP(B139,Data_afgrøder!$A$1:$BP$29,COLUMN(Data_afgrøder!BD144),FALSE)*#REF!/1000*VLOOKUP(B139,Data_afgrøder!$A$1:$BS$29,COLUMN(Data_afgrøder!$AO$2),FALSE)*Forside!$B$7</f>
        <v>#N/A</v>
      </c>
      <c r="AA139" s="45" t="e">
        <f>VLOOKUP(B139,Data_afgrøder!$A$1:$BP$29,COLUMN(Data_afgrøder!BE144),FALSE)*#REF!/1000*VLOOKUP(B139,Data_afgrøder!$A$1:$BS$29,COLUMN(Data_afgrøder!$AO$2),FALSE)*Forside!$B$7</f>
        <v>#N/A</v>
      </c>
      <c r="AB139" s="12">
        <v>0.2</v>
      </c>
      <c r="AC139" s="12"/>
      <c r="AD139" s="45" t="e">
        <f>IF(AC139&gt;0,AC139,AB139)*1.5*Forside!$B$7*F139</f>
        <v>#N/A</v>
      </c>
      <c r="AE139" s="45" t="e">
        <f t="shared" si="5"/>
        <v>#N/A</v>
      </c>
    </row>
    <row r="140" spans="1:31" x14ac:dyDescent="0.2">
      <c r="A140" s="12">
        <f>Forside!A152</f>
        <v>0</v>
      </c>
      <c r="B140" s="12">
        <f>Forside!B152</f>
        <v>0</v>
      </c>
      <c r="C140" s="53">
        <f>Forside!D152</f>
        <v>0</v>
      </c>
      <c r="D140" s="89">
        <f>Forside!E152</f>
        <v>0</v>
      </c>
      <c r="E140" s="53">
        <f>Forside!S152</f>
        <v>0</v>
      </c>
      <c r="F140" s="12" t="e">
        <f>VLOOKUP(C140,Data_afgrøder!$A$30:$N$43,COLUMN(Data_afgrøder!B141),FALSE)</f>
        <v>#N/A</v>
      </c>
      <c r="G140" s="12">
        <v>0.9</v>
      </c>
      <c r="H140" s="154">
        <v>1</v>
      </c>
      <c r="I140" s="45" t="e">
        <f>IF(H140&gt;-1,H140,G140)*20.7*Forside!$B$7*F140</f>
        <v>#N/A</v>
      </c>
      <c r="J140" s="54">
        <v>1</v>
      </c>
      <c r="K140" s="12">
        <v>3</v>
      </c>
      <c r="L140" s="45" t="e">
        <f>IF(K140&gt;0,K140,J140)*1.7*Forside!$B$7*F140</f>
        <v>#N/A</v>
      </c>
      <c r="M140" s="12" t="e">
        <f>VLOOKUP(B140,Data_afgrøder!$A$1:$BM$29,COLUMN(Data_afgrøder!$AX$2),FALSE)</f>
        <v>#N/A</v>
      </c>
      <c r="N140" s="110"/>
      <c r="O140" s="45" t="e">
        <f>IF(N140&gt;0,N140,M140)*6.4*Forside!$B$7*F140</f>
        <v>#N/A</v>
      </c>
      <c r="P140" s="12" t="e">
        <f>VLOOKUP(B140,Data_afgrøder!$A$2:$BS$25,COLUMN(Data_afgrøder!AZ141),FALSE)</f>
        <v>#N/A</v>
      </c>
      <c r="Q140" s="12"/>
      <c r="R140" s="45" t="e">
        <f>IF(Q140&gt;0,Q140,P140)*1.8*Forside!$B$7*F140</f>
        <v>#N/A</v>
      </c>
      <c r="S140" s="12" t="e">
        <f>VLOOKUP(B140,Data_afgrøder!$A$1:$BG$28,COLUMN(Data_afgrøder!AY:AY),FALSE)</f>
        <v>#N/A</v>
      </c>
      <c r="T140" s="12"/>
      <c r="U140" s="45" t="e">
        <f>IF(T140&gt;0,T140,S140)*6*Forside!$B$7*F140</f>
        <v>#N/A</v>
      </c>
      <c r="V140" s="12" t="e">
        <f>VLOOKUP(B140,Data_afgrøder!$A$1:$BG$28,COLUMN(Data_afgrøder!BA:BA),FALSE)</f>
        <v>#N/A</v>
      </c>
      <c r="W140" s="45" t="e">
        <f>V140*14*Forside!$B$7*F140</f>
        <v>#N/A</v>
      </c>
      <c r="X140" s="45" t="e">
        <f>VLOOKUP(B140,Data_afgrøder!$A$1:$BP$29,COLUMN(Data_afgrøder!BB145),FALSE)*#REF!/1000*VLOOKUP(B140,Data_afgrøder!$A$1:$BS$29,COLUMN(Data_afgrøder!$AO$2),FALSE)*Forside!$B$7</f>
        <v>#N/A</v>
      </c>
      <c r="Y140" s="45" t="e">
        <f>VLOOKUP(B140,Data_afgrøder!$A$1:$BP$29,COLUMN(Data_afgrøder!BC145),FALSE)*#REF!/1000*VLOOKUP(B140,Data_afgrøder!$A$1:$BS$29,COLUMN(Data_afgrøder!$AO$2),FALSE)*Forside!$B$7</f>
        <v>#N/A</v>
      </c>
      <c r="Z140" s="45" t="e">
        <f>VLOOKUP(B140,Data_afgrøder!$A$1:$BP$29,COLUMN(Data_afgrøder!BD145),FALSE)*#REF!/1000*VLOOKUP(B140,Data_afgrøder!$A$1:$BS$29,COLUMN(Data_afgrøder!$AO$2),FALSE)*Forside!$B$7</f>
        <v>#N/A</v>
      </c>
      <c r="AA140" s="45" t="e">
        <f>VLOOKUP(B140,Data_afgrøder!$A$1:$BP$29,COLUMN(Data_afgrøder!BE145),FALSE)*#REF!/1000*VLOOKUP(B140,Data_afgrøder!$A$1:$BS$29,COLUMN(Data_afgrøder!$AO$2),FALSE)*Forside!$B$7</f>
        <v>#N/A</v>
      </c>
      <c r="AB140" s="12">
        <v>0.2</v>
      </c>
      <c r="AC140" s="12"/>
      <c r="AD140" s="45" t="e">
        <f>IF(AC140&gt;0,AC140,AB140)*1.5*Forside!$B$7*F140</f>
        <v>#N/A</v>
      </c>
      <c r="AE140" s="45" t="e">
        <f t="shared" si="5"/>
        <v>#N/A</v>
      </c>
    </row>
    <row r="141" spans="1:31" x14ac:dyDescent="0.2">
      <c r="A141" s="12">
        <f>Forside!A153</f>
        <v>0</v>
      </c>
      <c r="B141" s="12">
        <f>Forside!B153</f>
        <v>0</v>
      </c>
      <c r="C141" s="53">
        <f>Forside!D153</f>
        <v>0</v>
      </c>
      <c r="D141" s="89">
        <f>Forside!E153</f>
        <v>0</v>
      </c>
      <c r="E141" s="53">
        <f>Forside!S153</f>
        <v>0</v>
      </c>
      <c r="F141" s="12" t="e">
        <f>VLOOKUP(C141,Data_afgrøder!$A$30:$N$43,COLUMN(Data_afgrøder!B142),FALSE)</f>
        <v>#N/A</v>
      </c>
      <c r="G141" s="12">
        <v>0.9</v>
      </c>
      <c r="H141" s="154">
        <v>1</v>
      </c>
      <c r="I141" s="45" t="e">
        <f>IF(H141&gt;-1,H141,G141)*20.7*Forside!$B$7*F141</f>
        <v>#N/A</v>
      </c>
      <c r="J141" s="54">
        <v>1</v>
      </c>
      <c r="K141" s="12">
        <v>3</v>
      </c>
      <c r="L141" s="45" t="e">
        <f>IF(K141&gt;0,K141,J141)*1.7*Forside!$B$7*F141</f>
        <v>#N/A</v>
      </c>
      <c r="M141" s="12" t="e">
        <f>VLOOKUP(B141,Data_afgrøder!$A$1:$BM$29,COLUMN(Data_afgrøder!$AX$2),FALSE)</f>
        <v>#N/A</v>
      </c>
      <c r="N141" s="110"/>
      <c r="O141" s="45" t="e">
        <f>IF(N141&gt;0,N141,M141)*6.4*Forside!$B$7*F141</f>
        <v>#N/A</v>
      </c>
      <c r="P141" s="12" t="e">
        <f>VLOOKUP(B141,Data_afgrøder!$A$2:$BS$25,COLUMN(Data_afgrøder!AZ142),FALSE)</f>
        <v>#N/A</v>
      </c>
      <c r="Q141" s="12"/>
      <c r="R141" s="45" t="e">
        <f>IF(Q141&gt;0,Q141,P141)*1.8*Forside!$B$7*F141</f>
        <v>#N/A</v>
      </c>
      <c r="S141" s="12" t="e">
        <f>VLOOKUP(B141,Data_afgrøder!$A$1:$BG$28,COLUMN(Data_afgrøder!AY:AY),FALSE)</f>
        <v>#N/A</v>
      </c>
      <c r="T141" s="12"/>
      <c r="U141" s="45" t="e">
        <f>IF(T141&gt;0,T141,S141)*6*Forside!$B$7*F141</f>
        <v>#N/A</v>
      </c>
      <c r="V141" s="12" t="e">
        <f>VLOOKUP(B141,Data_afgrøder!$A$1:$BG$28,COLUMN(Data_afgrøder!BA:BA),FALSE)</f>
        <v>#N/A</v>
      </c>
      <c r="W141" s="45" t="e">
        <f>V141*14*Forside!$B$7*F141</f>
        <v>#N/A</v>
      </c>
      <c r="X141" s="45" t="e">
        <f>VLOOKUP(B141,Data_afgrøder!$A$1:$BP$29,COLUMN(Data_afgrøder!BB146),FALSE)*#REF!/1000*VLOOKUP(B141,Data_afgrøder!$A$1:$BS$29,COLUMN(Data_afgrøder!$AO$2),FALSE)*Forside!$B$7</f>
        <v>#N/A</v>
      </c>
      <c r="Y141" s="45" t="e">
        <f>VLOOKUP(B141,Data_afgrøder!$A$1:$BP$29,COLUMN(Data_afgrøder!BC146),FALSE)*#REF!/1000*VLOOKUP(B141,Data_afgrøder!$A$1:$BS$29,COLUMN(Data_afgrøder!$AO$2),FALSE)*Forside!$B$7</f>
        <v>#N/A</v>
      </c>
      <c r="Z141" s="45" t="e">
        <f>VLOOKUP(B141,Data_afgrøder!$A$1:$BP$29,COLUMN(Data_afgrøder!BD146),FALSE)*#REF!/1000*VLOOKUP(B141,Data_afgrøder!$A$1:$BS$29,COLUMN(Data_afgrøder!$AO$2),FALSE)*Forside!$B$7</f>
        <v>#N/A</v>
      </c>
      <c r="AA141" s="45" t="e">
        <f>VLOOKUP(B141,Data_afgrøder!$A$1:$BP$29,COLUMN(Data_afgrøder!BE146),FALSE)*#REF!/1000*VLOOKUP(B141,Data_afgrøder!$A$1:$BS$29,COLUMN(Data_afgrøder!$AO$2),FALSE)*Forside!$B$7</f>
        <v>#N/A</v>
      </c>
      <c r="AB141" s="12">
        <v>0.2</v>
      </c>
      <c r="AC141" s="12"/>
      <c r="AD141" s="45" t="e">
        <f>IF(AC141&gt;0,AC141,AB141)*1.5*Forside!$B$7*F141</f>
        <v>#N/A</v>
      </c>
      <c r="AE141" s="45" t="e">
        <f t="shared" si="5"/>
        <v>#N/A</v>
      </c>
    </row>
    <row r="142" spans="1:31" x14ac:dyDescent="0.2">
      <c r="A142" s="12">
        <f>Forside!A154</f>
        <v>0</v>
      </c>
      <c r="B142" s="12">
        <f>Forside!B154</f>
        <v>0</v>
      </c>
      <c r="C142" s="53">
        <f>Forside!D154</f>
        <v>0</v>
      </c>
      <c r="D142" s="89">
        <f>Forside!E154</f>
        <v>0</v>
      </c>
      <c r="E142" s="53">
        <f>Forside!S154</f>
        <v>0</v>
      </c>
      <c r="F142" s="12" t="e">
        <f>VLOOKUP(C142,Data_afgrøder!$A$30:$N$43,COLUMN(Data_afgrøder!B143),FALSE)</f>
        <v>#N/A</v>
      </c>
      <c r="G142" s="12">
        <v>0.9</v>
      </c>
      <c r="H142" s="154">
        <v>0</v>
      </c>
      <c r="I142" s="45" t="e">
        <f>IF(H142&gt;-1,H142,G142)*20.7*Forside!$B$7*F142</f>
        <v>#N/A</v>
      </c>
      <c r="J142" s="54">
        <v>1</v>
      </c>
      <c r="K142" s="12">
        <v>3</v>
      </c>
      <c r="L142" s="45" t="e">
        <f>IF(K142&gt;0,K142,J142)*1.7*Forside!$B$7*F142</f>
        <v>#N/A</v>
      </c>
      <c r="M142" s="12" t="e">
        <f>VLOOKUP(B142,Data_afgrøder!$A$1:$BM$29,COLUMN(Data_afgrøder!$AX$2),FALSE)</f>
        <v>#N/A</v>
      </c>
      <c r="N142" s="110"/>
      <c r="O142" s="45" t="e">
        <f>IF(N142&gt;0,N142,M142)*6.4*Forside!$B$7*F142</f>
        <v>#N/A</v>
      </c>
      <c r="P142" s="12" t="e">
        <f>VLOOKUP(B142,Data_afgrøder!$A$2:$BS$25,COLUMN(Data_afgrøder!AZ143),FALSE)</f>
        <v>#N/A</v>
      </c>
      <c r="Q142" s="12"/>
      <c r="R142" s="45" t="e">
        <f>IF(Q142&gt;0,Q142,P142)*1.8*Forside!$B$7*F142</f>
        <v>#N/A</v>
      </c>
      <c r="S142" s="12" t="e">
        <f>VLOOKUP(B142,Data_afgrøder!$A$1:$BG$28,COLUMN(Data_afgrøder!AY:AY),FALSE)</f>
        <v>#N/A</v>
      </c>
      <c r="T142" s="12"/>
      <c r="U142" s="45" t="e">
        <f>IF(T142&gt;0,T142,S142)*6*Forside!$B$7*F142</f>
        <v>#N/A</v>
      </c>
      <c r="V142" s="12" t="e">
        <f>VLOOKUP(B142,Data_afgrøder!$A$1:$BG$28,COLUMN(Data_afgrøder!BA:BA),FALSE)</f>
        <v>#N/A</v>
      </c>
      <c r="W142" s="45" t="e">
        <f>V142*14*Forside!$B$7*F142</f>
        <v>#N/A</v>
      </c>
      <c r="X142" s="45" t="e">
        <f>VLOOKUP(B142,Data_afgrøder!$A$1:$BP$29,COLUMN(Data_afgrøder!BB147),FALSE)*#REF!/1000*VLOOKUP(B142,Data_afgrøder!$A$1:$BS$29,COLUMN(Data_afgrøder!$AO$2),FALSE)*Forside!$B$7</f>
        <v>#N/A</v>
      </c>
      <c r="Y142" s="45" t="e">
        <f>VLOOKUP(B142,Data_afgrøder!$A$1:$BP$29,COLUMN(Data_afgrøder!BC147),FALSE)*#REF!/1000*VLOOKUP(B142,Data_afgrøder!$A$1:$BS$29,COLUMN(Data_afgrøder!$AO$2),FALSE)*Forside!$B$7</f>
        <v>#N/A</v>
      </c>
      <c r="Z142" s="45" t="e">
        <f>VLOOKUP(B142,Data_afgrøder!$A$1:$BP$29,COLUMN(Data_afgrøder!BD147),FALSE)*#REF!/1000*VLOOKUP(B142,Data_afgrøder!$A$1:$BS$29,COLUMN(Data_afgrøder!$AO$2),FALSE)*Forside!$B$7</f>
        <v>#N/A</v>
      </c>
      <c r="AA142" s="45" t="e">
        <f>VLOOKUP(B142,Data_afgrøder!$A$1:$BP$29,COLUMN(Data_afgrøder!BE147),FALSE)*#REF!/1000*VLOOKUP(B142,Data_afgrøder!$A$1:$BS$29,COLUMN(Data_afgrøder!$AO$2),FALSE)*Forside!$B$7</f>
        <v>#N/A</v>
      </c>
      <c r="AB142" s="12">
        <v>0.2</v>
      </c>
      <c r="AC142" s="12"/>
      <c r="AD142" s="45" t="e">
        <f>IF(AC142&gt;0,AC142,AB142)*1.5*Forside!$B$7*F142</f>
        <v>#N/A</v>
      </c>
      <c r="AE142" s="45" t="e">
        <f t="shared" si="5"/>
        <v>#N/A</v>
      </c>
    </row>
    <row r="143" spans="1:31" x14ac:dyDescent="0.2">
      <c r="A143" s="12">
        <f>Forside!A155</f>
        <v>0</v>
      </c>
      <c r="B143" s="12">
        <f>Forside!B155</f>
        <v>0</v>
      </c>
      <c r="C143" s="53">
        <f>Forside!D155</f>
        <v>0</v>
      </c>
      <c r="D143" s="89">
        <f>Forside!E155</f>
        <v>0</v>
      </c>
      <c r="E143" s="53">
        <f>Forside!S155</f>
        <v>0</v>
      </c>
      <c r="F143" s="12" t="e">
        <f>VLOOKUP(C143,Data_afgrøder!$A$30:$N$43,COLUMN(Data_afgrøder!B144),FALSE)</f>
        <v>#N/A</v>
      </c>
      <c r="G143" s="12">
        <v>0.9</v>
      </c>
      <c r="H143" s="154">
        <v>1</v>
      </c>
      <c r="I143" s="45" t="e">
        <f>IF(H143&gt;-1,H143,G143)*20.7*Forside!$B$7*F143</f>
        <v>#N/A</v>
      </c>
      <c r="J143" s="54">
        <v>1</v>
      </c>
      <c r="K143" s="12">
        <v>3</v>
      </c>
      <c r="L143" s="45" t="e">
        <f>IF(K143&gt;0,K143,J143)*1.7*Forside!$B$7*F143</f>
        <v>#N/A</v>
      </c>
      <c r="M143" s="12" t="e">
        <f>VLOOKUP(B143,Data_afgrøder!$A$1:$BM$29,COLUMN(Data_afgrøder!$AX$2),FALSE)</f>
        <v>#N/A</v>
      </c>
      <c r="N143" s="110"/>
      <c r="O143" s="45" t="e">
        <f>IF(N143&gt;0,N143,M143)*6.4*Forside!$B$7*F143</f>
        <v>#N/A</v>
      </c>
      <c r="P143" s="12" t="e">
        <f>VLOOKUP(B143,Data_afgrøder!$A$2:$BS$25,COLUMN(Data_afgrøder!AZ144),FALSE)</f>
        <v>#N/A</v>
      </c>
      <c r="Q143" s="12"/>
      <c r="R143" s="45" t="e">
        <f>IF(Q143&gt;0,Q143,P143)*1.8*Forside!$B$7*F143</f>
        <v>#N/A</v>
      </c>
      <c r="S143" s="12" t="e">
        <f>VLOOKUP(B143,Data_afgrøder!$A$1:$BG$28,COLUMN(Data_afgrøder!AY:AY),FALSE)</f>
        <v>#N/A</v>
      </c>
      <c r="T143" s="12"/>
      <c r="U143" s="45" t="e">
        <f>IF(T143&gt;0,T143,S143)*6*Forside!$B$7*F143</f>
        <v>#N/A</v>
      </c>
      <c r="V143" s="12" t="e">
        <f>VLOOKUP(B143,Data_afgrøder!$A$1:$BG$28,COLUMN(Data_afgrøder!BA:BA),FALSE)</f>
        <v>#N/A</v>
      </c>
      <c r="W143" s="45" t="e">
        <f>V143*14*Forside!$B$7*F143</f>
        <v>#N/A</v>
      </c>
      <c r="X143" s="45" t="e">
        <f>VLOOKUP(B143,Data_afgrøder!$A$1:$BP$29,COLUMN(Data_afgrøder!BB148),FALSE)*#REF!/1000*VLOOKUP(B143,Data_afgrøder!$A$1:$BS$29,COLUMN(Data_afgrøder!$AO$2),FALSE)*Forside!$B$7</f>
        <v>#N/A</v>
      </c>
      <c r="Y143" s="45" t="e">
        <f>VLOOKUP(B143,Data_afgrøder!$A$1:$BP$29,COLUMN(Data_afgrøder!BC148),FALSE)*#REF!/1000*VLOOKUP(B143,Data_afgrøder!$A$1:$BS$29,COLUMN(Data_afgrøder!$AO$2),FALSE)*Forside!$B$7</f>
        <v>#N/A</v>
      </c>
      <c r="Z143" s="45" t="e">
        <f>VLOOKUP(B143,Data_afgrøder!$A$1:$BP$29,COLUMN(Data_afgrøder!BD148),FALSE)*#REF!/1000*VLOOKUP(B143,Data_afgrøder!$A$1:$BS$29,COLUMN(Data_afgrøder!$AO$2),FALSE)*Forside!$B$7</f>
        <v>#N/A</v>
      </c>
      <c r="AA143" s="45" t="e">
        <f>VLOOKUP(B143,Data_afgrøder!$A$1:$BP$29,COLUMN(Data_afgrøder!BE148),FALSE)*#REF!/1000*VLOOKUP(B143,Data_afgrøder!$A$1:$BS$29,COLUMN(Data_afgrøder!$AO$2),FALSE)*Forside!$B$7</f>
        <v>#N/A</v>
      </c>
      <c r="AB143" s="12">
        <v>0.2</v>
      </c>
      <c r="AC143" s="12"/>
      <c r="AD143" s="45" t="e">
        <f>IF(AC143&gt;0,AC143,AB143)*1.5*Forside!$B$7*F143</f>
        <v>#N/A</v>
      </c>
      <c r="AE143" s="45" t="e">
        <f t="shared" si="5"/>
        <v>#N/A</v>
      </c>
    </row>
    <row r="144" spans="1:31" x14ac:dyDescent="0.2">
      <c r="A144" s="12">
        <f>Forside!A156</f>
        <v>0</v>
      </c>
      <c r="B144" s="12">
        <f>Forside!B156</f>
        <v>0</v>
      </c>
      <c r="C144" s="53">
        <f>Forside!D156</f>
        <v>0</v>
      </c>
      <c r="D144" s="89">
        <f>Forside!E156</f>
        <v>0</v>
      </c>
      <c r="E144" s="53">
        <f>Forside!S156</f>
        <v>0</v>
      </c>
      <c r="F144" s="12" t="e">
        <f>VLOOKUP(C144,Data_afgrøder!$A$30:$N$43,COLUMN(Data_afgrøder!B145),FALSE)</f>
        <v>#N/A</v>
      </c>
      <c r="G144" s="12">
        <v>0.9</v>
      </c>
      <c r="H144" s="154">
        <v>1</v>
      </c>
      <c r="I144" s="45" t="e">
        <f>IF(H144&gt;-1,H144,G144)*20.7*Forside!$B$7*F144</f>
        <v>#N/A</v>
      </c>
      <c r="J144" s="54">
        <v>1</v>
      </c>
      <c r="K144" s="12">
        <v>3</v>
      </c>
      <c r="L144" s="45" t="e">
        <f>IF(K144&gt;0,K144,J144)*1.7*Forside!$B$7*F144</f>
        <v>#N/A</v>
      </c>
      <c r="M144" s="12" t="e">
        <f>VLOOKUP(B144,Data_afgrøder!$A$1:$BM$29,COLUMN(Data_afgrøder!$AX$2),FALSE)</f>
        <v>#N/A</v>
      </c>
      <c r="N144" s="110"/>
      <c r="O144" s="45" t="e">
        <f>IF(N144&gt;0,N144,M144)*6.4*Forside!$B$7*F144</f>
        <v>#N/A</v>
      </c>
      <c r="P144" s="12" t="e">
        <f>VLOOKUP(B144,Data_afgrøder!$A$2:$BS$25,COLUMN(Data_afgrøder!AZ145),FALSE)</f>
        <v>#N/A</v>
      </c>
      <c r="Q144" s="12"/>
      <c r="R144" s="45" t="e">
        <f>IF(Q144&gt;0,Q144,P144)*1.8*Forside!$B$7*F144</f>
        <v>#N/A</v>
      </c>
      <c r="S144" s="12" t="e">
        <f>VLOOKUP(B144,Data_afgrøder!$A$1:$BG$28,COLUMN(Data_afgrøder!AY:AY),FALSE)</f>
        <v>#N/A</v>
      </c>
      <c r="T144" s="12"/>
      <c r="U144" s="45" t="e">
        <f>IF(T144&gt;0,T144,S144)*6*Forside!$B$7*F144</f>
        <v>#N/A</v>
      </c>
      <c r="V144" s="12" t="e">
        <f>VLOOKUP(B144,Data_afgrøder!$A$1:$BG$28,COLUMN(Data_afgrøder!BA:BA),FALSE)</f>
        <v>#N/A</v>
      </c>
      <c r="W144" s="45" t="e">
        <f>V144*14*Forside!$B$7*F144</f>
        <v>#N/A</v>
      </c>
      <c r="X144" s="45" t="e">
        <f>VLOOKUP(B144,Data_afgrøder!$A$1:$BP$29,COLUMN(Data_afgrøder!BB149),FALSE)*#REF!/1000*VLOOKUP(B144,Data_afgrøder!$A$1:$BS$29,COLUMN(Data_afgrøder!$AO$2),FALSE)*Forside!$B$7</f>
        <v>#N/A</v>
      </c>
      <c r="Y144" s="45" t="e">
        <f>VLOOKUP(B144,Data_afgrøder!$A$1:$BP$29,COLUMN(Data_afgrøder!BC149),FALSE)*#REF!/1000*VLOOKUP(B144,Data_afgrøder!$A$1:$BS$29,COLUMN(Data_afgrøder!$AO$2),FALSE)*Forside!$B$7</f>
        <v>#N/A</v>
      </c>
      <c r="Z144" s="45" t="e">
        <f>VLOOKUP(B144,Data_afgrøder!$A$1:$BP$29,COLUMN(Data_afgrøder!BD149),FALSE)*#REF!/1000*VLOOKUP(B144,Data_afgrøder!$A$1:$BS$29,COLUMN(Data_afgrøder!$AO$2),FALSE)*Forside!$B$7</f>
        <v>#N/A</v>
      </c>
      <c r="AA144" s="45" t="e">
        <f>VLOOKUP(B144,Data_afgrøder!$A$1:$BP$29,COLUMN(Data_afgrøder!BE149),FALSE)*#REF!/1000*VLOOKUP(B144,Data_afgrøder!$A$1:$BS$29,COLUMN(Data_afgrøder!$AO$2),FALSE)*Forside!$B$7</f>
        <v>#N/A</v>
      </c>
      <c r="AB144" s="12">
        <v>0.2</v>
      </c>
      <c r="AC144" s="12"/>
      <c r="AD144" s="45" t="e">
        <f>IF(AC144&gt;0,AC144,AB144)*1.5*Forside!$B$7*F144</f>
        <v>#N/A</v>
      </c>
      <c r="AE144" s="45" t="e">
        <f t="shared" si="5"/>
        <v>#N/A</v>
      </c>
    </row>
    <row r="145" spans="1:31" x14ac:dyDescent="0.2">
      <c r="A145" s="12">
        <f>Forside!A157</f>
        <v>0</v>
      </c>
      <c r="B145" s="12">
        <f>Forside!B157</f>
        <v>0</v>
      </c>
      <c r="C145" s="53">
        <f>Forside!D157</f>
        <v>0</v>
      </c>
      <c r="D145" s="89">
        <f>Forside!E157</f>
        <v>0</v>
      </c>
      <c r="E145" s="53">
        <f>Forside!S157</f>
        <v>0</v>
      </c>
      <c r="F145" s="12" t="e">
        <f>VLOOKUP(C145,Data_afgrøder!$A$30:$N$43,COLUMN(Data_afgrøder!B146),FALSE)</f>
        <v>#N/A</v>
      </c>
      <c r="G145" s="12">
        <v>0.9</v>
      </c>
      <c r="H145" s="154">
        <v>1</v>
      </c>
      <c r="I145" s="45" t="e">
        <f>IF(H145&gt;-1,H145,G145)*20.7*Forside!$B$7*F145</f>
        <v>#N/A</v>
      </c>
      <c r="J145" s="54">
        <v>1</v>
      </c>
      <c r="K145" s="12">
        <v>3</v>
      </c>
      <c r="L145" s="45" t="e">
        <f>IF(K145&gt;0,K145,J145)*1.7*Forside!$B$7*F145</f>
        <v>#N/A</v>
      </c>
      <c r="M145" s="12" t="e">
        <f>VLOOKUP(B145,Data_afgrøder!$A$1:$BM$29,COLUMN(Data_afgrøder!$AX$2),FALSE)</f>
        <v>#N/A</v>
      </c>
      <c r="N145" s="110"/>
      <c r="O145" s="45" t="e">
        <f>IF(N145&gt;0,N145,M145)*6.4*Forside!$B$7*F145</f>
        <v>#N/A</v>
      </c>
      <c r="P145" s="12" t="e">
        <f>VLOOKUP(B145,Data_afgrøder!$A$2:$BS$25,COLUMN(Data_afgrøder!AZ146),FALSE)</f>
        <v>#N/A</v>
      </c>
      <c r="Q145" s="12"/>
      <c r="R145" s="45" t="e">
        <f>IF(Q145&gt;0,Q145,P145)*1.8*Forside!$B$7*F145</f>
        <v>#N/A</v>
      </c>
      <c r="S145" s="12" t="e">
        <f>VLOOKUP(B145,Data_afgrøder!$A$1:$BG$28,COLUMN(Data_afgrøder!AY:AY),FALSE)</f>
        <v>#N/A</v>
      </c>
      <c r="T145" s="12"/>
      <c r="U145" s="45" t="e">
        <f>IF(T145&gt;0,T145,S145)*6*Forside!$B$7*F145</f>
        <v>#N/A</v>
      </c>
      <c r="V145" s="12" t="e">
        <f>VLOOKUP(B145,Data_afgrøder!$A$1:$BG$28,COLUMN(Data_afgrøder!BA:BA),FALSE)</f>
        <v>#N/A</v>
      </c>
      <c r="W145" s="45" t="e">
        <f>V145*14*Forside!$B$7*F145</f>
        <v>#N/A</v>
      </c>
      <c r="X145" s="45" t="e">
        <f>VLOOKUP(B145,Data_afgrøder!$A$1:$BP$29,COLUMN(Data_afgrøder!BB150),FALSE)*#REF!/1000*VLOOKUP(B145,Data_afgrøder!$A$1:$BS$29,COLUMN(Data_afgrøder!$AO$2),FALSE)*Forside!$B$7</f>
        <v>#N/A</v>
      </c>
      <c r="Y145" s="45" t="e">
        <f>VLOOKUP(B145,Data_afgrøder!$A$1:$BP$29,COLUMN(Data_afgrøder!BC150),FALSE)*#REF!/1000*VLOOKUP(B145,Data_afgrøder!$A$1:$BS$29,COLUMN(Data_afgrøder!$AO$2),FALSE)*Forside!$B$7</f>
        <v>#N/A</v>
      </c>
      <c r="Z145" s="45" t="e">
        <f>VLOOKUP(B145,Data_afgrøder!$A$1:$BP$29,COLUMN(Data_afgrøder!BD150),FALSE)*#REF!/1000*VLOOKUP(B145,Data_afgrøder!$A$1:$BS$29,COLUMN(Data_afgrøder!$AO$2),FALSE)*Forside!$B$7</f>
        <v>#N/A</v>
      </c>
      <c r="AA145" s="45" t="e">
        <f>VLOOKUP(B145,Data_afgrøder!$A$1:$BP$29,COLUMN(Data_afgrøder!BE150),FALSE)*#REF!/1000*VLOOKUP(B145,Data_afgrøder!$A$1:$BS$29,COLUMN(Data_afgrøder!$AO$2),FALSE)*Forside!$B$7</f>
        <v>#N/A</v>
      </c>
      <c r="AB145" s="12">
        <v>0.2</v>
      </c>
      <c r="AC145" s="12"/>
      <c r="AD145" s="45" t="e">
        <f>IF(AC145&gt;0,AC145,AB145)*1.5*Forside!$B$7*F145</f>
        <v>#N/A</v>
      </c>
      <c r="AE145" s="45" t="e">
        <f t="shared" si="5"/>
        <v>#N/A</v>
      </c>
    </row>
    <row r="146" spans="1:31" x14ac:dyDescent="0.2">
      <c r="A146" s="12">
        <f>Forside!A158</f>
        <v>0</v>
      </c>
      <c r="B146" s="12">
        <f>Forside!B158</f>
        <v>0</v>
      </c>
      <c r="C146" s="53">
        <f>Forside!D158</f>
        <v>0</v>
      </c>
      <c r="D146" s="89">
        <f>Forside!E158</f>
        <v>0</v>
      </c>
      <c r="E146" s="53">
        <f>Forside!S158</f>
        <v>0</v>
      </c>
      <c r="F146" s="12" t="e">
        <f>VLOOKUP(C146,Data_afgrøder!$A$30:$N$43,COLUMN(Data_afgrøder!B147),FALSE)</f>
        <v>#N/A</v>
      </c>
      <c r="G146" s="12">
        <v>0.9</v>
      </c>
      <c r="H146" s="154">
        <v>0</v>
      </c>
      <c r="I146" s="45" t="e">
        <f>IF(H146&gt;-1,H146,G146)*20.7*Forside!$B$7*F146</f>
        <v>#N/A</v>
      </c>
      <c r="J146" s="54">
        <v>1</v>
      </c>
      <c r="K146" s="12">
        <v>3</v>
      </c>
      <c r="L146" s="45" t="e">
        <f>IF(K146&gt;0,K146,J146)*1.7*Forside!$B$7*F146</f>
        <v>#N/A</v>
      </c>
      <c r="M146" s="12" t="e">
        <f>VLOOKUP(B146,Data_afgrøder!$A$1:$BM$29,COLUMN(Data_afgrøder!$AX$2),FALSE)</f>
        <v>#N/A</v>
      </c>
      <c r="N146" s="110"/>
      <c r="O146" s="45" t="e">
        <f>IF(N146&gt;0,N146,M146)*6.4*Forside!$B$7*F146</f>
        <v>#N/A</v>
      </c>
      <c r="P146" s="12" t="e">
        <f>VLOOKUP(B146,Data_afgrøder!$A$2:$BS$25,COLUMN(Data_afgrøder!AZ147),FALSE)</f>
        <v>#N/A</v>
      </c>
      <c r="Q146" s="12"/>
      <c r="R146" s="45" t="e">
        <f>IF(Q146&gt;0,Q146,P146)*1.8*Forside!$B$7*F146</f>
        <v>#N/A</v>
      </c>
      <c r="S146" s="12" t="e">
        <f>VLOOKUP(B146,Data_afgrøder!$A$1:$BG$28,COLUMN(Data_afgrøder!AY:AY),FALSE)</f>
        <v>#N/A</v>
      </c>
      <c r="T146" s="12"/>
      <c r="U146" s="45" t="e">
        <f>IF(T146&gt;0,T146,S146)*6*Forside!$B$7*F146</f>
        <v>#N/A</v>
      </c>
      <c r="V146" s="12" t="e">
        <f>VLOOKUP(B146,Data_afgrøder!$A$1:$BG$28,COLUMN(Data_afgrøder!BA:BA),FALSE)</f>
        <v>#N/A</v>
      </c>
      <c r="W146" s="45" t="e">
        <f>V146*14*Forside!$B$7*F146</f>
        <v>#N/A</v>
      </c>
      <c r="X146" s="45" t="e">
        <f>VLOOKUP(B146,Data_afgrøder!$A$1:$BP$29,COLUMN(Data_afgrøder!BB151),FALSE)*#REF!/1000*VLOOKUP(B146,Data_afgrøder!$A$1:$BS$29,COLUMN(Data_afgrøder!$AO$2),FALSE)*Forside!$B$7</f>
        <v>#N/A</v>
      </c>
      <c r="Y146" s="45" t="e">
        <f>VLOOKUP(B146,Data_afgrøder!$A$1:$BP$29,COLUMN(Data_afgrøder!BC151),FALSE)*#REF!/1000*VLOOKUP(B146,Data_afgrøder!$A$1:$BS$29,COLUMN(Data_afgrøder!$AO$2),FALSE)*Forside!$B$7</f>
        <v>#N/A</v>
      </c>
      <c r="Z146" s="45" t="e">
        <f>VLOOKUP(B146,Data_afgrøder!$A$1:$BP$29,COLUMN(Data_afgrøder!BD151),FALSE)*#REF!/1000*VLOOKUP(B146,Data_afgrøder!$A$1:$BS$29,COLUMN(Data_afgrøder!$AO$2),FALSE)*Forside!$B$7</f>
        <v>#N/A</v>
      </c>
      <c r="AA146" s="45" t="e">
        <f>VLOOKUP(B146,Data_afgrøder!$A$1:$BP$29,COLUMN(Data_afgrøder!BE151),FALSE)*#REF!/1000*VLOOKUP(B146,Data_afgrøder!$A$1:$BS$29,COLUMN(Data_afgrøder!$AO$2),FALSE)*Forside!$B$7</f>
        <v>#N/A</v>
      </c>
      <c r="AB146" s="12">
        <v>0.2</v>
      </c>
      <c r="AC146" s="12"/>
      <c r="AD146" s="45" t="e">
        <f>IF(AC146&gt;0,AC146,AB146)*1.5*Forside!$B$7*F146</f>
        <v>#N/A</v>
      </c>
      <c r="AE146" s="45" t="e">
        <f t="shared" si="5"/>
        <v>#N/A</v>
      </c>
    </row>
    <row r="147" spans="1:31" x14ac:dyDescent="0.2">
      <c r="A147" s="12">
        <f>Forside!A159</f>
        <v>0</v>
      </c>
      <c r="B147" s="12">
        <f>Forside!B159</f>
        <v>0</v>
      </c>
      <c r="C147" s="53">
        <f>Forside!D159</f>
        <v>0</v>
      </c>
      <c r="D147" s="89">
        <f>Forside!E159</f>
        <v>0</v>
      </c>
      <c r="E147" s="53">
        <f>Forside!S159</f>
        <v>0</v>
      </c>
      <c r="F147" s="12" t="e">
        <f>VLOOKUP(C147,Data_afgrøder!$A$30:$N$43,COLUMN(Data_afgrøder!B148),FALSE)</f>
        <v>#N/A</v>
      </c>
      <c r="G147" s="12">
        <v>0.9</v>
      </c>
      <c r="H147" s="54">
        <v>0</v>
      </c>
      <c r="I147" s="45" t="e">
        <f>IF(H147&gt;-1,H147,G147)*20.7*Forside!$B$7*F147</f>
        <v>#N/A</v>
      </c>
      <c r="J147" s="54">
        <v>1</v>
      </c>
      <c r="K147" s="12">
        <v>3</v>
      </c>
      <c r="L147" s="45" t="e">
        <f>IF(K147&gt;0,K147,J147)*1.7*Forside!$B$7*F147</f>
        <v>#N/A</v>
      </c>
      <c r="M147" s="12" t="e">
        <f>VLOOKUP(B147,Data_afgrøder!$A$1:$BM$29,COLUMN(Data_afgrøder!$AX$2),FALSE)</f>
        <v>#N/A</v>
      </c>
      <c r="N147" s="110"/>
      <c r="O147" s="45" t="e">
        <f>IF(N147&gt;0,N147,M147)*6.4*Forside!$B$7*F147</f>
        <v>#N/A</v>
      </c>
      <c r="P147" s="12" t="e">
        <f>VLOOKUP(B147,Data_afgrøder!$A$2:$BS$25,COLUMN(Data_afgrøder!AZ148),FALSE)</f>
        <v>#N/A</v>
      </c>
      <c r="Q147" s="12"/>
      <c r="R147" s="45" t="e">
        <f>IF(Q147&gt;0,Q147,P147)*1.8*Forside!$B$7*F147</f>
        <v>#N/A</v>
      </c>
      <c r="S147" s="12" t="e">
        <f>VLOOKUP(B147,Data_afgrøder!$A$1:$BG$28,COLUMN(Data_afgrøder!AY:AY),FALSE)</f>
        <v>#N/A</v>
      </c>
      <c r="T147" s="12"/>
      <c r="U147" s="45" t="e">
        <f>IF(T147&gt;0,T147,S147)*6*Forside!$B$7*F147</f>
        <v>#N/A</v>
      </c>
      <c r="V147" s="12" t="e">
        <f>VLOOKUP(B147,Data_afgrøder!$A$1:$BG$28,COLUMN(Data_afgrøder!BA:BA),FALSE)</f>
        <v>#N/A</v>
      </c>
      <c r="W147" s="45" t="e">
        <f>V147*14*Forside!$B$7*F147</f>
        <v>#N/A</v>
      </c>
      <c r="X147" s="45" t="e">
        <f>VLOOKUP(B147,Data_afgrøder!$A$1:$BP$29,COLUMN(Data_afgrøder!BB152),FALSE)*#REF!/1000*VLOOKUP(B147,Data_afgrøder!$A$1:$BS$29,COLUMN(Data_afgrøder!$AO$2),FALSE)*Forside!$B$7</f>
        <v>#N/A</v>
      </c>
      <c r="Y147" s="45" t="e">
        <f>VLOOKUP(B147,Data_afgrøder!$A$1:$BP$29,COLUMN(Data_afgrøder!BC152),FALSE)*#REF!/1000*VLOOKUP(B147,Data_afgrøder!$A$1:$BS$29,COLUMN(Data_afgrøder!$AO$2),FALSE)*Forside!$B$7</f>
        <v>#N/A</v>
      </c>
      <c r="Z147" s="45" t="e">
        <f>VLOOKUP(B147,Data_afgrøder!$A$1:$BP$29,COLUMN(Data_afgrøder!BD152),FALSE)*#REF!/1000*VLOOKUP(B147,Data_afgrøder!$A$1:$BS$29,COLUMN(Data_afgrøder!$AO$2),FALSE)*Forside!$B$7</f>
        <v>#N/A</v>
      </c>
      <c r="AA147" s="45" t="e">
        <f>VLOOKUP(B147,Data_afgrøder!$A$1:$BP$29,COLUMN(Data_afgrøder!BE152),FALSE)*#REF!/1000*VLOOKUP(B147,Data_afgrøder!$A$1:$BS$29,COLUMN(Data_afgrøder!$AO$2),FALSE)*Forside!$B$7</f>
        <v>#N/A</v>
      </c>
      <c r="AB147" s="12">
        <v>0.2</v>
      </c>
      <c r="AC147" s="12"/>
      <c r="AD147" s="45" t="e">
        <f>IF(AC147&gt;0,AC147,AB147)*1.5*Forside!$B$7*F147</f>
        <v>#N/A</v>
      </c>
      <c r="AE147" s="45" t="e">
        <f t="shared" si="5"/>
        <v>#N/A</v>
      </c>
    </row>
    <row r="148" spans="1:31" x14ac:dyDescent="0.2">
      <c r="A148" s="12">
        <f>Forside!A160</f>
        <v>0</v>
      </c>
      <c r="B148" s="12">
        <f>Forside!B160</f>
        <v>0</v>
      </c>
      <c r="C148" s="53">
        <f>Forside!D160</f>
        <v>0</v>
      </c>
      <c r="D148" s="89">
        <f>Forside!E160</f>
        <v>0</v>
      </c>
      <c r="E148" s="53">
        <f>Forside!S160</f>
        <v>0</v>
      </c>
      <c r="F148" s="12" t="e">
        <f>VLOOKUP(C148,Data_afgrøder!$A$30:$N$43,COLUMN(Data_afgrøder!B149),FALSE)</f>
        <v>#N/A</v>
      </c>
      <c r="G148" s="12">
        <v>0.9</v>
      </c>
      <c r="H148" s="154">
        <v>1</v>
      </c>
      <c r="I148" s="45" t="e">
        <f>IF(H148&gt;-1,H148,G148)*20.7*Forside!$B$7*F148</f>
        <v>#N/A</v>
      </c>
      <c r="J148" s="54">
        <v>1</v>
      </c>
      <c r="K148" s="12">
        <v>3</v>
      </c>
      <c r="L148" s="45" t="e">
        <f>IF(K148&gt;0,K148,J148)*1.7*Forside!$B$7*F148</f>
        <v>#N/A</v>
      </c>
      <c r="M148" s="12" t="e">
        <f>VLOOKUP(B148,Data_afgrøder!$A$1:$BM$29,COLUMN(Data_afgrøder!$AX$2),FALSE)</f>
        <v>#N/A</v>
      </c>
      <c r="N148" s="110"/>
      <c r="O148" s="45" t="e">
        <f>IF(N148&gt;0,N148,M148)*6.4*Forside!$B$7*F148</f>
        <v>#N/A</v>
      </c>
      <c r="P148" s="12" t="e">
        <f>VLOOKUP(B148,Data_afgrøder!$A$2:$BS$25,COLUMN(Data_afgrøder!AZ149),FALSE)</f>
        <v>#N/A</v>
      </c>
      <c r="Q148" s="12"/>
      <c r="R148" s="45" t="e">
        <f>IF(Q148&gt;0,Q148,P148)*1.8*Forside!$B$7*F148</f>
        <v>#N/A</v>
      </c>
      <c r="S148" s="12" t="e">
        <f>VLOOKUP(B148,Data_afgrøder!$A$1:$BG$28,COLUMN(Data_afgrøder!AY:AY),FALSE)</f>
        <v>#N/A</v>
      </c>
      <c r="T148" s="12"/>
      <c r="U148" s="45" t="e">
        <f>IF(T148&gt;0,T148,S148)*6*Forside!$B$7*F148</f>
        <v>#N/A</v>
      </c>
      <c r="V148" s="12" t="e">
        <f>VLOOKUP(B148,Data_afgrøder!$A$1:$BG$28,COLUMN(Data_afgrøder!BA:BA),FALSE)</f>
        <v>#N/A</v>
      </c>
      <c r="W148" s="45" t="e">
        <f>V148*14*Forside!$B$7*F148</f>
        <v>#N/A</v>
      </c>
      <c r="X148" s="45" t="e">
        <f>VLOOKUP(B148,Data_afgrøder!$A$1:$BP$29,COLUMN(Data_afgrøder!BB153),FALSE)*#REF!/1000*VLOOKUP(B148,Data_afgrøder!$A$1:$BS$29,COLUMN(Data_afgrøder!$AO$2),FALSE)*Forside!$B$7</f>
        <v>#N/A</v>
      </c>
      <c r="Y148" s="45" t="e">
        <f>VLOOKUP(B148,Data_afgrøder!$A$1:$BP$29,COLUMN(Data_afgrøder!BC153),FALSE)*#REF!/1000*VLOOKUP(B148,Data_afgrøder!$A$1:$BS$29,COLUMN(Data_afgrøder!$AO$2),FALSE)*Forside!$B$7</f>
        <v>#N/A</v>
      </c>
      <c r="Z148" s="45" t="e">
        <f>VLOOKUP(B148,Data_afgrøder!$A$1:$BP$29,COLUMN(Data_afgrøder!BD153),FALSE)*#REF!/1000*VLOOKUP(B148,Data_afgrøder!$A$1:$BS$29,COLUMN(Data_afgrøder!$AO$2),FALSE)*Forside!$B$7</f>
        <v>#N/A</v>
      </c>
      <c r="AA148" s="45" t="e">
        <f>VLOOKUP(B148,Data_afgrøder!$A$1:$BP$29,COLUMN(Data_afgrøder!BE153),FALSE)*#REF!/1000*VLOOKUP(B148,Data_afgrøder!$A$1:$BS$29,COLUMN(Data_afgrøder!$AO$2),FALSE)*Forside!$B$7</f>
        <v>#N/A</v>
      </c>
      <c r="AB148" s="12">
        <v>0.2</v>
      </c>
      <c r="AC148" s="12"/>
      <c r="AD148" s="45" t="e">
        <f>IF(AC148&gt;0,AC148,AB148)*1.5*Forside!$B$7*F148</f>
        <v>#N/A</v>
      </c>
      <c r="AE148" s="45" t="e">
        <f t="shared" si="5"/>
        <v>#N/A</v>
      </c>
    </row>
    <row r="149" spans="1:31" x14ac:dyDescent="0.2">
      <c r="A149" s="12">
        <f>Forside!A161</f>
        <v>0</v>
      </c>
      <c r="B149" s="12">
        <f>Forside!B161</f>
        <v>0</v>
      </c>
      <c r="C149" s="53">
        <f>Forside!D161</f>
        <v>0</v>
      </c>
      <c r="D149" s="89">
        <f>Forside!E161</f>
        <v>0</v>
      </c>
      <c r="E149" s="53">
        <f>Forside!S161</f>
        <v>0</v>
      </c>
      <c r="F149" s="12" t="e">
        <f>VLOOKUP(C149,Data_afgrøder!$A$30:$N$43,COLUMN(Data_afgrøder!B150),FALSE)</f>
        <v>#N/A</v>
      </c>
      <c r="G149" s="12">
        <v>0.9</v>
      </c>
      <c r="H149" s="154">
        <v>1</v>
      </c>
      <c r="I149" s="45" t="e">
        <f>IF(H149&gt;-1,H149,G149)*20.7*Forside!$B$7*F149</f>
        <v>#N/A</v>
      </c>
      <c r="J149" s="54">
        <v>1</v>
      </c>
      <c r="K149" s="12">
        <v>3</v>
      </c>
      <c r="L149" s="45" t="e">
        <f>IF(K149&gt;0,K149,J149)*1.7*Forside!$B$7*F149</f>
        <v>#N/A</v>
      </c>
      <c r="M149" s="12" t="e">
        <f>VLOOKUP(B149,Data_afgrøder!$A$1:$BM$29,COLUMN(Data_afgrøder!$AX$2),FALSE)</f>
        <v>#N/A</v>
      </c>
      <c r="N149" s="110"/>
      <c r="O149" s="45" t="e">
        <f>IF(N149&gt;0,N149,M149)*6.4*Forside!$B$7*F149</f>
        <v>#N/A</v>
      </c>
      <c r="P149" s="12" t="e">
        <f>VLOOKUP(B149,Data_afgrøder!$A$2:$BS$25,COLUMN(Data_afgrøder!AZ150),FALSE)</f>
        <v>#N/A</v>
      </c>
      <c r="Q149" s="12"/>
      <c r="R149" s="45" t="e">
        <f>IF(Q149&gt;0,Q149,P149)*1.8*Forside!$B$7*F149</f>
        <v>#N/A</v>
      </c>
      <c r="S149" s="12" t="e">
        <f>VLOOKUP(B149,Data_afgrøder!$A$1:$BG$28,COLUMN(Data_afgrøder!AY:AY),FALSE)</f>
        <v>#N/A</v>
      </c>
      <c r="T149" s="12"/>
      <c r="U149" s="45" t="e">
        <f>IF(T149&gt;0,T149,S149)*6*Forside!$B$7*F149</f>
        <v>#N/A</v>
      </c>
      <c r="V149" s="12" t="e">
        <f>VLOOKUP(B149,Data_afgrøder!$A$1:$BG$28,COLUMN(Data_afgrøder!BA:BA),FALSE)</f>
        <v>#N/A</v>
      </c>
      <c r="W149" s="45" t="e">
        <f>V149*14*Forside!$B$7*F149</f>
        <v>#N/A</v>
      </c>
      <c r="X149" s="45" t="e">
        <f>VLOOKUP(B149,Data_afgrøder!$A$1:$BP$29,COLUMN(Data_afgrøder!BB154),FALSE)*#REF!/1000*VLOOKUP(B149,Data_afgrøder!$A$1:$BS$29,COLUMN(Data_afgrøder!$AO$2),FALSE)*Forside!$B$7</f>
        <v>#N/A</v>
      </c>
      <c r="Y149" s="45" t="e">
        <f>VLOOKUP(B149,Data_afgrøder!$A$1:$BP$29,COLUMN(Data_afgrøder!BC154),FALSE)*#REF!/1000*VLOOKUP(B149,Data_afgrøder!$A$1:$BS$29,COLUMN(Data_afgrøder!$AO$2),FALSE)*Forside!$B$7</f>
        <v>#N/A</v>
      </c>
      <c r="Z149" s="45" t="e">
        <f>VLOOKUP(B149,Data_afgrøder!$A$1:$BP$29,COLUMN(Data_afgrøder!BD154),FALSE)*#REF!/1000*VLOOKUP(B149,Data_afgrøder!$A$1:$BS$29,COLUMN(Data_afgrøder!$AO$2),FALSE)*Forside!$B$7</f>
        <v>#N/A</v>
      </c>
      <c r="AA149" s="45" t="e">
        <f>VLOOKUP(B149,Data_afgrøder!$A$1:$BP$29,COLUMN(Data_afgrøder!BE154),FALSE)*#REF!/1000*VLOOKUP(B149,Data_afgrøder!$A$1:$BS$29,COLUMN(Data_afgrøder!$AO$2),FALSE)*Forside!$B$7</f>
        <v>#N/A</v>
      </c>
      <c r="AB149" s="12">
        <v>0.2</v>
      </c>
      <c r="AC149" s="12"/>
      <c r="AD149" s="45" t="e">
        <f>IF(AC149&gt;0,AC149,AB149)*1.5*Forside!$B$7*F149</f>
        <v>#N/A</v>
      </c>
      <c r="AE149" s="45" t="e">
        <f t="shared" si="5"/>
        <v>#N/A</v>
      </c>
    </row>
    <row r="150" spans="1:31" x14ac:dyDescent="0.2">
      <c r="A150" s="12">
        <f>Forside!A162</f>
        <v>0</v>
      </c>
      <c r="B150" s="12">
        <f>Forside!B162</f>
        <v>0</v>
      </c>
      <c r="C150" s="53">
        <f>Forside!D162</f>
        <v>0</v>
      </c>
      <c r="D150" s="89">
        <f>Forside!E162</f>
        <v>0</v>
      </c>
      <c r="E150" s="53">
        <f>Forside!S162</f>
        <v>0</v>
      </c>
      <c r="F150" s="12" t="e">
        <f>VLOOKUP(C150,Data_afgrøder!$A$30:$N$43,COLUMN(Data_afgrøder!B151),FALSE)</f>
        <v>#N/A</v>
      </c>
      <c r="G150" s="12">
        <v>0.9</v>
      </c>
      <c r="H150" s="154">
        <v>0</v>
      </c>
      <c r="I150" s="45" t="e">
        <f>IF(H150&gt;-1,H150,G150)*20.7*Forside!$B$7*F150</f>
        <v>#N/A</v>
      </c>
      <c r="J150" s="54">
        <v>1</v>
      </c>
      <c r="K150" s="12">
        <v>3</v>
      </c>
      <c r="L150" s="45" t="e">
        <f>IF(K150&gt;0,K150,J150)*1.7*Forside!$B$7*F150</f>
        <v>#N/A</v>
      </c>
      <c r="M150" s="12" t="e">
        <f>VLOOKUP(B150,Data_afgrøder!$A$1:$BM$29,COLUMN(Data_afgrøder!$AX$2),FALSE)</f>
        <v>#N/A</v>
      </c>
      <c r="N150" s="110"/>
      <c r="O150" s="45" t="e">
        <f>IF(N150&gt;0,N150,M150)*6.4*Forside!$B$7*F150</f>
        <v>#N/A</v>
      </c>
      <c r="P150" s="12" t="e">
        <f>VLOOKUP(B150,Data_afgrøder!$A$2:$BS$25,COLUMN(Data_afgrøder!AZ151),FALSE)</f>
        <v>#N/A</v>
      </c>
      <c r="Q150" s="12"/>
      <c r="R150" s="45" t="e">
        <f>IF(Q150&gt;0,Q150,P150)*1.8*Forside!$B$7*F150</f>
        <v>#N/A</v>
      </c>
      <c r="S150" s="12" t="e">
        <f>VLOOKUP(B150,Data_afgrøder!$A$1:$BG$28,COLUMN(Data_afgrøder!AY:AY),FALSE)</f>
        <v>#N/A</v>
      </c>
      <c r="T150" s="12"/>
      <c r="U150" s="45" t="e">
        <f>IF(T150&gt;0,T150,S150)*6*Forside!$B$7*F150</f>
        <v>#N/A</v>
      </c>
      <c r="V150" s="12" t="e">
        <f>VLOOKUP(B150,Data_afgrøder!$A$1:$BG$28,COLUMN(Data_afgrøder!BA:BA),FALSE)</f>
        <v>#N/A</v>
      </c>
      <c r="W150" s="45" t="e">
        <f>V150*14*Forside!$B$7*F150</f>
        <v>#N/A</v>
      </c>
      <c r="X150" s="45" t="e">
        <f>VLOOKUP(B150,Data_afgrøder!$A$1:$BP$29,COLUMN(Data_afgrøder!BB155),FALSE)*#REF!/1000*VLOOKUP(B150,Data_afgrøder!$A$1:$BS$29,COLUMN(Data_afgrøder!$AO$2),FALSE)*Forside!$B$7</f>
        <v>#N/A</v>
      </c>
      <c r="Y150" s="45" t="e">
        <f>VLOOKUP(B150,Data_afgrøder!$A$1:$BP$29,COLUMN(Data_afgrøder!BC155),FALSE)*#REF!/1000*VLOOKUP(B150,Data_afgrøder!$A$1:$BS$29,COLUMN(Data_afgrøder!$AO$2),FALSE)*Forside!$B$7</f>
        <v>#N/A</v>
      </c>
      <c r="Z150" s="45" t="e">
        <f>VLOOKUP(B150,Data_afgrøder!$A$1:$BP$29,COLUMN(Data_afgrøder!BD155),FALSE)*#REF!/1000*VLOOKUP(B150,Data_afgrøder!$A$1:$BS$29,COLUMN(Data_afgrøder!$AO$2),FALSE)*Forside!$B$7</f>
        <v>#N/A</v>
      </c>
      <c r="AA150" s="45" t="e">
        <f>VLOOKUP(B150,Data_afgrøder!$A$1:$BP$29,COLUMN(Data_afgrøder!BE155),FALSE)*#REF!/1000*VLOOKUP(B150,Data_afgrøder!$A$1:$BS$29,COLUMN(Data_afgrøder!$AO$2),FALSE)*Forside!$B$7</f>
        <v>#N/A</v>
      </c>
      <c r="AB150" s="12">
        <v>0.2</v>
      </c>
      <c r="AC150" s="12"/>
      <c r="AD150" s="45" t="e">
        <f>IF(AC150&gt;0,AC150,AB150)*1.5*Forside!$B$7*F150</f>
        <v>#N/A</v>
      </c>
      <c r="AE150" s="45" t="e">
        <f t="shared" si="5"/>
        <v>#N/A</v>
      </c>
    </row>
    <row r="151" spans="1:31" x14ac:dyDescent="0.2">
      <c r="A151" s="12">
        <f>Forside!A163</f>
        <v>0</v>
      </c>
      <c r="B151" s="12">
        <f>Forside!B163</f>
        <v>0</v>
      </c>
      <c r="C151" s="53">
        <f>Forside!D163</f>
        <v>0</v>
      </c>
      <c r="D151" s="89">
        <f>Forside!E163</f>
        <v>0</v>
      </c>
      <c r="E151" s="53">
        <f>Forside!S163</f>
        <v>0</v>
      </c>
      <c r="F151" s="12" t="e">
        <f>VLOOKUP(C151,Data_afgrøder!$A$30:$N$43,COLUMN(Data_afgrøder!B152),FALSE)</f>
        <v>#N/A</v>
      </c>
      <c r="G151" s="12">
        <v>0.9</v>
      </c>
      <c r="H151" s="154">
        <v>1</v>
      </c>
      <c r="I151" s="45" t="e">
        <f>IF(H151&gt;-1,H151,G151)*20.7*Forside!$B$7*F151</f>
        <v>#N/A</v>
      </c>
      <c r="J151" s="54">
        <v>1</v>
      </c>
      <c r="K151" s="12">
        <v>3</v>
      </c>
      <c r="L151" s="45" t="e">
        <f>IF(K151&gt;0,K151,J151)*1.7*Forside!$B$7*F151</f>
        <v>#N/A</v>
      </c>
      <c r="M151" s="12" t="e">
        <f>VLOOKUP(B151,Data_afgrøder!$A$1:$BM$29,COLUMN(Data_afgrøder!$AX$2),FALSE)</f>
        <v>#N/A</v>
      </c>
      <c r="N151" s="110"/>
      <c r="O151" s="45" t="e">
        <f>IF(N151&gt;0,N151,M151)*6.4*Forside!$B$7*F151</f>
        <v>#N/A</v>
      </c>
      <c r="P151" s="12" t="e">
        <f>VLOOKUP(B151,Data_afgrøder!$A$2:$BS$25,COLUMN(Data_afgrøder!AZ152),FALSE)</f>
        <v>#N/A</v>
      </c>
      <c r="Q151" s="12"/>
      <c r="R151" s="45" t="e">
        <f>IF(Q151&gt;0,Q151,P151)*1.8*Forside!$B$7*F151</f>
        <v>#N/A</v>
      </c>
      <c r="S151" s="12" t="e">
        <f>VLOOKUP(B151,Data_afgrøder!$A$1:$BG$28,COLUMN(Data_afgrøder!AY:AY),FALSE)</f>
        <v>#N/A</v>
      </c>
      <c r="T151" s="12"/>
      <c r="U151" s="45" t="e">
        <f>IF(T151&gt;0,T151,S151)*6*Forside!$B$7*F151</f>
        <v>#N/A</v>
      </c>
      <c r="V151" s="12" t="e">
        <f>VLOOKUP(B151,Data_afgrøder!$A$1:$BG$28,COLUMN(Data_afgrøder!BA:BA),FALSE)</f>
        <v>#N/A</v>
      </c>
      <c r="W151" s="45" t="e">
        <f>V151*14*Forside!$B$7*F151</f>
        <v>#N/A</v>
      </c>
      <c r="X151" s="45" t="e">
        <f>VLOOKUP(B151,Data_afgrøder!$A$1:$BP$29,COLUMN(Data_afgrøder!BB156),FALSE)*#REF!/1000*VLOOKUP(B151,Data_afgrøder!$A$1:$BS$29,COLUMN(Data_afgrøder!$AO$2),FALSE)*Forside!$B$7</f>
        <v>#N/A</v>
      </c>
      <c r="Y151" s="45" t="e">
        <f>VLOOKUP(B151,Data_afgrøder!$A$1:$BP$29,COLUMN(Data_afgrøder!BC156),FALSE)*#REF!/1000*VLOOKUP(B151,Data_afgrøder!$A$1:$BS$29,COLUMN(Data_afgrøder!$AO$2),FALSE)*Forside!$B$7</f>
        <v>#N/A</v>
      </c>
      <c r="Z151" s="45" t="e">
        <f>VLOOKUP(B151,Data_afgrøder!$A$1:$BP$29,COLUMN(Data_afgrøder!BD156),FALSE)*#REF!/1000*VLOOKUP(B151,Data_afgrøder!$A$1:$BS$29,COLUMN(Data_afgrøder!$AO$2),FALSE)*Forside!$B$7</f>
        <v>#N/A</v>
      </c>
      <c r="AA151" s="45" t="e">
        <f>VLOOKUP(B151,Data_afgrøder!$A$1:$BP$29,COLUMN(Data_afgrøder!BE156),FALSE)*#REF!/1000*VLOOKUP(B151,Data_afgrøder!$A$1:$BS$29,COLUMN(Data_afgrøder!$AO$2),FALSE)*Forside!$B$7</f>
        <v>#N/A</v>
      </c>
      <c r="AB151" s="12">
        <v>0.2</v>
      </c>
      <c r="AC151" s="12"/>
      <c r="AD151" s="45" t="e">
        <f>IF(AC151&gt;0,AC151,AB151)*1.5*Forside!$B$7*F151</f>
        <v>#N/A</v>
      </c>
      <c r="AE151" s="45" t="e">
        <f t="shared" si="5"/>
        <v>#N/A</v>
      </c>
    </row>
    <row r="152" spans="1:31" x14ac:dyDescent="0.2">
      <c r="A152" s="12">
        <f>Forside!A164</f>
        <v>0</v>
      </c>
      <c r="B152" s="12">
        <f>Forside!B164</f>
        <v>0</v>
      </c>
      <c r="C152" s="53">
        <f>Forside!D164</f>
        <v>0</v>
      </c>
      <c r="D152" s="89">
        <f>Forside!E164</f>
        <v>0</v>
      </c>
      <c r="E152" s="53">
        <f>Forside!S164</f>
        <v>0</v>
      </c>
      <c r="F152" s="12" t="e">
        <f>VLOOKUP(C152,Data_afgrøder!$A$30:$N$43,COLUMN(Data_afgrøder!B153),FALSE)</f>
        <v>#N/A</v>
      </c>
      <c r="G152" s="12">
        <v>0.9</v>
      </c>
      <c r="H152" s="154">
        <v>1</v>
      </c>
      <c r="I152" s="45" t="e">
        <f>IF(H152&gt;-1,H152,G152)*20.7*Forside!$B$7*F152</f>
        <v>#N/A</v>
      </c>
      <c r="J152" s="54">
        <v>1</v>
      </c>
      <c r="K152" s="12">
        <v>3</v>
      </c>
      <c r="L152" s="45" t="e">
        <f>IF(K152&gt;0,K152,J152)*1.7*Forside!$B$7*F152</f>
        <v>#N/A</v>
      </c>
      <c r="M152" s="12" t="e">
        <f>VLOOKUP(B152,Data_afgrøder!$A$1:$BM$29,COLUMN(Data_afgrøder!$AX$2),FALSE)</f>
        <v>#N/A</v>
      </c>
      <c r="N152" s="110"/>
      <c r="O152" s="45" t="e">
        <f>IF(N152&gt;0,N152,M152)*6.4*Forside!$B$7*F152</f>
        <v>#N/A</v>
      </c>
      <c r="P152" s="12" t="e">
        <f>VLOOKUP(B152,Data_afgrøder!$A$2:$BS$25,COLUMN(Data_afgrøder!AZ153),FALSE)</f>
        <v>#N/A</v>
      </c>
      <c r="Q152" s="12"/>
      <c r="R152" s="45" t="e">
        <f>IF(Q152&gt;0,Q152,P152)*1.8*Forside!$B$7*F152</f>
        <v>#N/A</v>
      </c>
      <c r="S152" s="12" t="e">
        <f>VLOOKUP(B152,Data_afgrøder!$A$1:$BG$28,COLUMN(Data_afgrøder!AY:AY),FALSE)</f>
        <v>#N/A</v>
      </c>
      <c r="T152" s="12"/>
      <c r="U152" s="45" t="e">
        <f>IF(T152&gt;0,T152,S152)*6*Forside!$B$7*F152</f>
        <v>#N/A</v>
      </c>
      <c r="V152" s="12" t="e">
        <f>VLOOKUP(B152,Data_afgrøder!$A$1:$BG$28,COLUMN(Data_afgrøder!BA:BA),FALSE)</f>
        <v>#N/A</v>
      </c>
      <c r="W152" s="45" t="e">
        <f>V152*14*Forside!$B$7*F152</f>
        <v>#N/A</v>
      </c>
      <c r="X152" s="45" t="e">
        <f>VLOOKUP(B152,Data_afgrøder!$A$1:$BP$29,COLUMN(Data_afgrøder!BB157),FALSE)*#REF!/1000*VLOOKUP(B152,Data_afgrøder!$A$1:$BS$29,COLUMN(Data_afgrøder!$AO$2),FALSE)*Forside!$B$7</f>
        <v>#N/A</v>
      </c>
      <c r="Y152" s="45" t="e">
        <f>VLOOKUP(B152,Data_afgrøder!$A$1:$BP$29,COLUMN(Data_afgrøder!BC157),FALSE)*#REF!/1000*VLOOKUP(B152,Data_afgrøder!$A$1:$BS$29,COLUMN(Data_afgrøder!$AO$2),FALSE)*Forside!$B$7</f>
        <v>#N/A</v>
      </c>
      <c r="Z152" s="45" t="e">
        <f>VLOOKUP(B152,Data_afgrøder!$A$1:$BP$29,COLUMN(Data_afgrøder!BD157),FALSE)*#REF!/1000*VLOOKUP(B152,Data_afgrøder!$A$1:$BS$29,COLUMN(Data_afgrøder!$AO$2),FALSE)*Forside!$B$7</f>
        <v>#N/A</v>
      </c>
      <c r="AA152" s="45" t="e">
        <f>VLOOKUP(B152,Data_afgrøder!$A$1:$BP$29,COLUMN(Data_afgrøder!BE157),FALSE)*#REF!/1000*VLOOKUP(B152,Data_afgrøder!$A$1:$BS$29,COLUMN(Data_afgrøder!$AO$2),FALSE)*Forside!$B$7</f>
        <v>#N/A</v>
      </c>
      <c r="AB152" s="12">
        <v>0.2</v>
      </c>
      <c r="AC152" s="12"/>
      <c r="AD152" s="45" t="e">
        <f>IF(AC152&gt;0,AC152,AB152)*1.5*Forside!$B$7*F152</f>
        <v>#N/A</v>
      </c>
      <c r="AE152" s="45" t="e">
        <f t="shared" si="5"/>
        <v>#N/A</v>
      </c>
    </row>
    <row r="153" spans="1:31" x14ac:dyDescent="0.2">
      <c r="A153" s="12">
        <f>Forside!A165</f>
        <v>0</v>
      </c>
      <c r="B153" s="12">
        <f>Forside!B165</f>
        <v>0</v>
      </c>
      <c r="C153" s="53">
        <f>Forside!D165</f>
        <v>0</v>
      </c>
      <c r="D153" s="89">
        <f>Forside!E165</f>
        <v>0</v>
      </c>
      <c r="E153" s="53">
        <f>Forside!S165</f>
        <v>0</v>
      </c>
      <c r="F153" s="12" t="e">
        <f>VLOOKUP(C153,Data_afgrøder!$A$30:$N$43,COLUMN(Data_afgrøder!B154),FALSE)</f>
        <v>#N/A</v>
      </c>
      <c r="G153" s="12">
        <v>0.9</v>
      </c>
      <c r="H153" s="154">
        <v>1</v>
      </c>
      <c r="I153" s="45" t="e">
        <f>IF(H153&gt;-1,H153,G153)*20.7*Forside!$B$7*F153</f>
        <v>#N/A</v>
      </c>
      <c r="J153" s="54">
        <v>1</v>
      </c>
      <c r="K153" s="12">
        <v>3</v>
      </c>
      <c r="L153" s="45" t="e">
        <f>IF(K153&gt;0,K153,J153)*1.7*Forside!$B$7*F153</f>
        <v>#N/A</v>
      </c>
      <c r="M153" s="12" t="e">
        <f>VLOOKUP(B153,Data_afgrøder!$A$1:$BM$29,COLUMN(Data_afgrøder!$AX$2),FALSE)</f>
        <v>#N/A</v>
      </c>
      <c r="N153" s="110"/>
      <c r="O153" s="45" t="e">
        <f>IF(N153&gt;0,N153,M153)*6.4*Forside!$B$7*F153</f>
        <v>#N/A</v>
      </c>
      <c r="P153" s="12" t="e">
        <f>VLOOKUP(B153,Data_afgrøder!$A$2:$BS$25,COLUMN(Data_afgrøder!AZ154),FALSE)</f>
        <v>#N/A</v>
      </c>
      <c r="Q153" s="12"/>
      <c r="R153" s="45" t="e">
        <f>IF(Q153&gt;0,Q153,P153)*1.8*Forside!$B$7*F153</f>
        <v>#N/A</v>
      </c>
      <c r="S153" s="12" t="e">
        <f>VLOOKUP(B153,Data_afgrøder!$A$1:$BG$28,COLUMN(Data_afgrøder!AY:AY),FALSE)</f>
        <v>#N/A</v>
      </c>
      <c r="T153" s="12"/>
      <c r="U153" s="45" t="e">
        <f>IF(T153&gt;0,T153,S153)*6*Forside!$B$7*F153</f>
        <v>#N/A</v>
      </c>
      <c r="V153" s="12" t="e">
        <f>VLOOKUP(B153,Data_afgrøder!$A$1:$BG$28,COLUMN(Data_afgrøder!BA:BA),FALSE)</f>
        <v>#N/A</v>
      </c>
      <c r="W153" s="45" t="e">
        <f>V153*14*Forside!$B$7*F153</f>
        <v>#N/A</v>
      </c>
      <c r="X153" s="45" t="e">
        <f>VLOOKUP(B153,Data_afgrøder!$A$1:$BP$29,COLUMN(Data_afgrøder!BB158),FALSE)*#REF!/1000*VLOOKUP(B153,Data_afgrøder!$A$1:$BS$29,COLUMN(Data_afgrøder!$AO$2),FALSE)*Forside!$B$7</f>
        <v>#N/A</v>
      </c>
      <c r="Y153" s="45" t="e">
        <f>VLOOKUP(B153,Data_afgrøder!$A$1:$BP$29,COLUMN(Data_afgrøder!BC158),FALSE)*#REF!/1000*VLOOKUP(B153,Data_afgrøder!$A$1:$BS$29,COLUMN(Data_afgrøder!$AO$2),FALSE)*Forside!$B$7</f>
        <v>#N/A</v>
      </c>
      <c r="Z153" s="45" t="e">
        <f>VLOOKUP(B153,Data_afgrøder!$A$1:$BP$29,COLUMN(Data_afgrøder!BD158),FALSE)*#REF!/1000*VLOOKUP(B153,Data_afgrøder!$A$1:$BS$29,COLUMN(Data_afgrøder!$AO$2),FALSE)*Forside!$B$7</f>
        <v>#N/A</v>
      </c>
      <c r="AA153" s="45" t="e">
        <f>VLOOKUP(B153,Data_afgrøder!$A$1:$BP$29,COLUMN(Data_afgrøder!BE158),FALSE)*#REF!/1000*VLOOKUP(B153,Data_afgrøder!$A$1:$BS$29,COLUMN(Data_afgrøder!$AO$2),FALSE)*Forside!$B$7</f>
        <v>#N/A</v>
      </c>
      <c r="AB153" s="12">
        <v>0.2</v>
      </c>
      <c r="AC153" s="12"/>
      <c r="AD153" s="45" t="e">
        <f>IF(AC153&gt;0,AC153,AB153)*1.5*Forside!$B$7*F153</f>
        <v>#N/A</v>
      </c>
      <c r="AE153" s="45" t="e">
        <f t="shared" si="5"/>
        <v>#N/A</v>
      </c>
    </row>
    <row r="154" spans="1:31" x14ac:dyDescent="0.2">
      <c r="A154" s="12">
        <f>Forside!A166</f>
        <v>0</v>
      </c>
      <c r="B154" s="12">
        <f>Forside!B166</f>
        <v>0</v>
      </c>
      <c r="C154" s="53">
        <f>Forside!D166</f>
        <v>0</v>
      </c>
      <c r="D154" s="89">
        <f>Forside!E166</f>
        <v>0</v>
      </c>
      <c r="E154" s="53">
        <f>Forside!S166</f>
        <v>0</v>
      </c>
      <c r="F154" s="12" t="e">
        <f>VLOOKUP(C154,Data_afgrøder!$A$30:$N$43,COLUMN(Data_afgrøder!B155),FALSE)</f>
        <v>#N/A</v>
      </c>
      <c r="G154" s="12">
        <v>0.9</v>
      </c>
      <c r="H154" s="54">
        <v>0</v>
      </c>
      <c r="I154" s="45" t="e">
        <f>IF(H154&gt;-1,H154,G154)*20.7*Forside!$B$7*F154</f>
        <v>#N/A</v>
      </c>
      <c r="J154" s="54">
        <v>1</v>
      </c>
      <c r="K154" s="12">
        <v>3</v>
      </c>
      <c r="L154" s="45" t="e">
        <f>IF(K154&gt;0,K154,J154)*1.7*Forside!$B$7*F154</f>
        <v>#N/A</v>
      </c>
      <c r="M154" s="12" t="e">
        <f>VLOOKUP(B154,Data_afgrøder!$A$1:$BM$29,COLUMN(Data_afgrøder!$AX$2),FALSE)</f>
        <v>#N/A</v>
      </c>
      <c r="N154" s="110"/>
      <c r="O154" s="45" t="e">
        <f>IF(N154&gt;0,N154,M154)*6.4*Forside!$B$7*F154</f>
        <v>#N/A</v>
      </c>
      <c r="P154" s="12" t="e">
        <f>VLOOKUP(B154,Data_afgrøder!$A$2:$BS$25,COLUMN(Data_afgrøder!AZ155),FALSE)</f>
        <v>#N/A</v>
      </c>
      <c r="Q154" s="12"/>
      <c r="R154" s="45" t="e">
        <f>IF(Q154&gt;0,Q154,P154)*1.8*Forside!$B$7*F154</f>
        <v>#N/A</v>
      </c>
      <c r="S154" s="12" t="e">
        <f>VLOOKUP(B154,Data_afgrøder!$A$1:$BG$28,COLUMN(Data_afgrøder!AY:AY),FALSE)</f>
        <v>#N/A</v>
      </c>
      <c r="T154" s="12"/>
      <c r="U154" s="45" t="e">
        <f>IF(T154&gt;0,T154,S154)*6*Forside!$B$7*F154</f>
        <v>#N/A</v>
      </c>
      <c r="V154" s="12" t="e">
        <f>VLOOKUP(B154,Data_afgrøder!$A$1:$BG$28,COLUMN(Data_afgrøder!BA:BA),FALSE)</f>
        <v>#N/A</v>
      </c>
      <c r="W154" s="45" t="e">
        <f>V154*14*Forside!$B$7*F154</f>
        <v>#N/A</v>
      </c>
      <c r="X154" s="45" t="e">
        <f>VLOOKUP(B154,Data_afgrøder!$A$1:$BP$29,COLUMN(Data_afgrøder!BB159),FALSE)*#REF!/1000*VLOOKUP(B154,Data_afgrøder!$A$1:$BS$29,COLUMN(Data_afgrøder!$AO$2),FALSE)*Forside!$B$7</f>
        <v>#N/A</v>
      </c>
      <c r="Y154" s="45" t="e">
        <f>VLOOKUP(B154,Data_afgrøder!$A$1:$BP$29,COLUMN(Data_afgrøder!BC159),FALSE)*#REF!/1000*VLOOKUP(B154,Data_afgrøder!$A$1:$BS$29,COLUMN(Data_afgrøder!$AO$2),FALSE)*Forside!$B$7</f>
        <v>#N/A</v>
      </c>
      <c r="Z154" s="45" t="e">
        <f>VLOOKUP(B154,Data_afgrøder!$A$1:$BP$29,COLUMN(Data_afgrøder!BD159),FALSE)*#REF!/1000*VLOOKUP(B154,Data_afgrøder!$A$1:$BS$29,COLUMN(Data_afgrøder!$AO$2),FALSE)*Forside!$B$7</f>
        <v>#N/A</v>
      </c>
      <c r="AA154" s="45" t="e">
        <f>VLOOKUP(B154,Data_afgrøder!$A$1:$BP$29,COLUMN(Data_afgrøder!BE159),FALSE)*#REF!/1000*VLOOKUP(B154,Data_afgrøder!$A$1:$BS$29,COLUMN(Data_afgrøder!$AO$2),FALSE)*Forside!$B$7</f>
        <v>#N/A</v>
      </c>
      <c r="AB154" s="12">
        <v>0.2</v>
      </c>
      <c r="AC154" s="12"/>
      <c r="AD154" s="45" t="e">
        <f>IF(AC154&gt;0,AC154,AB154)*1.5*Forside!$B$7*F154</f>
        <v>#N/A</v>
      </c>
      <c r="AE154" s="45" t="e">
        <f t="shared" si="5"/>
        <v>#N/A</v>
      </c>
    </row>
    <row r="155" spans="1:31" x14ac:dyDescent="0.2">
      <c r="A155" s="12">
        <f>Forside!A167</f>
        <v>0</v>
      </c>
      <c r="B155" s="12">
        <f>Forside!B167</f>
        <v>0</v>
      </c>
      <c r="C155" s="53">
        <f>Forside!D167</f>
        <v>0</v>
      </c>
      <c r="D155" s="89">
        <f>Forside!E167</f>
        <v>0</v>
      </c>
      <c r="E155" s="53">
        <f>Forside!S167</f>
        <v>0</v>
      </c>
      <c r="F155" s="12" t="e">
        <f>VLOOKUP(C155,Data_afgrøder!$A$30:$N$43,COLUMN(Data_afgrøder!B156),FALSE)</f>
        <v>#N/A</v>
      </c>
      <c r="G155" s="12">
        <v>0.9</v>
      </c>
      <c r="H155" s="54">
        <v>0</v>
      </c>
      <c r="I155" s="45" t="e">
        <f>IF(H155&gt;-1,H155,G155)*20.7*Forside!$B$7*F155</f>
        <v>#N/A</v>
      </c>
      <c r="J155" s="54">
        <v>1</v>
      </c>
      <c r="K155" s="12">
        <v>3</v>
      </c>
      <c r="L155" s="45" t="e">
        <f>IF(K155&gt;0,K155,J155)*1.7*Forside!$B$7*F155</f>
        <v>#N/A</v>
      </c>
      <c r="M155" s="12" t="e">
        <f>VLOOKUP(B155,Data_afgrøder!$A$1:$BM$29,COLUMN(Data_afgrøder!$AX$2),FALSE)</f>
        <v>#N/A</v>
      </c>
      <c r="N155" s="110"/>
      <c r="O155" s="45" t="e">
        <f>IF(N155&gt;0,N155,M155)*6.4*Forside!$B$7*F155</f>
        <v>#N/A</v>
      </c>
      <c r="P155" s="12" t="e">
        <f>VLOOKUP(B155,Data_afgrøder!$A$2:$BS$25,COLUMN(Data_afgrøder!AZ156),FALSE)</f>
        <v>#N/A</v>
      </c>
      <c r="Q155" s="12"/>
      <c r="R155" s="45" t="e">
        <f>IF(Q155&gt;0,Q155,P155)*1.8*Forside!$B$7*F155</f>
        <v>#N/A</v>
      </c>
      <c r="S155" s="12" t="e">
        <f>VLOOKUP(B155,Data_afgrøder!$A$1:$BG$28,COLUMN(Data_afgrøder!AY:AY),FALSE)</f>
        <v>#N/A</v>
      </c>
      <c r="T155" s="12"/>
      <c r="U155" s="45" t="e">
        <f>IF(T155&gt;0,T155,S155)*6*Forside!$B$7*F155</f>
        <v>#N/A</v>
      </c>
      <c r="V155" s="12" t="e">
        <f>VLOOKUP(B155,Data_afgrøder!$A$1:$BG$28,COLUMN(Data_afgrøder!BA:BA),FALSE)</f>
        <v>#N/A</v>
      </c>
      <c r="W155" s="45" t="e">
        <f>V155*14*Forside!$B$7*F155</f>
        <v>#N/A</v>
      </c>
      <c r="X155" s="45" t="e">
        <f>VLOOKUP(B155,Data_afgrøder!$A$1:$BP$29,COLUMN(Data_afgrøder!BB160),FALSE)*#REF!/1000*VLOOKUP(B155,Data_afgrøder!$A$1:$BS$29,COLUMN(Data_afgrøder!$AO$2),FALSE)*Forside!$B$7</f>
        <v>#N/A</v>
      </c>
      <c r="Y155" s="45" t="e">
        <f>VLOOKUP(B155,Data_afgrøder!$A$1:$BP$29,COLUMN(Data_afgrøder!BC160),FALSE)*#REF!/1000*VLOOKUP(B155,Data_afgrøder!$A$1:$BS$29,COLUMN(Data_afgrøder!$AO$2),FALSE)*Forside!$B$7</f>
        <v>#N/A</v>
      </c>
      <c r="Z155" s="45" t="e">
        <f>VLOOKUP(B155,Data_afgrøder!$A$1:$BP$29,COLUMN(Data_afgrøder!BD160),FALSE)*#REF!/1000*VLOOKUP(B155,Data_afgrøder!$A$1:$BS$29,COLUMN(Data_afgrøder!$AO$2),FALSE)*Forside!$B$7</f>
        <v>#N/A</v>
      </c>
      <c r="AA155" s="45" t="e">
        <f>VLOOKUP(B155,Data_afgrøder!$A$1:$BP$29,COLUMN(Data_afgrøder!BE160),FALSE)*#REF!/1000*VLOOKUP(B155,Data_afgrøder!$A$1:$BS$29,COLUMN(Data_afgrøder!$AO$2),FALSE)*Forside!$B$7</f>
        <v>#N/A</v>
      </c>
      <c r="AB155" s="12">
        <v>0.2</v>
      </c>
      <c r="AC155" s="12"/>
      <c r="AD155" s="45" t="e">
        <f>IF(AC155&gt;0,AC155,AB155)*1.5*Forside!$B$7*F155</f>
        <v>#N/A</v>
      </c>
      <c r="AE155" s="45" t="e">
        <f t="shared" si="5"/>
        <v>#N/A</v>
      </c>
    </row>
    <row r="156" spans="1:31" x14ac:dyDescent="0.2">
      <c r="A156" s="12">
        <f>Forside!A168</f>
        <v>0</v>
      </c>
      <c r="B156" s="12">
        <f>Forside!B168</f>
        <v>0</v>
      </c>
      <c r="C156" s="53">
        <f>Forside!D168</f>
        <v>0</v>
      </c>
      <c r="D156" s="89">
        <f>Forside!E168</f>
        <v>0</v>
      </c>
      <c r="E156" s="53">
        <f>Forside!S168</f>
        <v>0</v>
      </c>
      <c r="F156" s="12" t="e">
        <f>VLOOKUP(C156,Data_afgrøder!$A$30:$N$43,COLUMN(Data_afgrøder!B157),FALSE)</f>
        <v>#N/A</v>
      </c>
      <c r="G156" s="12">
        <v>0.9</v>
      </c>
      <c r="H156" s="154">
        <v>1</v>
      </c>
      <c r="I156" s="45" t="e">
        <f>IF(H156&gt;-1,H156,G156)*20.7*Forside!$B$7*F156</f>
        <v>#N/A</v>
      </c>
      <c r="J156" s="54">
        <v>1</v>
      </c>
      <c r="K156" s="12">
        <v>3</v>
      </c>
      <c r="L156" s="45" t="e">
        <f>IF(K156&gt;0,K156,J156)*1.7*Forside!$B$7*F156</f>
        <v>#N/A</v>
      </c>
      <c r="M156" s="12" t="e">
        <f>VLOOKUP(B156,Data_afgrøder!$A$1:$BM$29,COLUMN(Data_afgrøder!$AX$2),FALSE)</f>
        <v>#N/A</v>
      </c>
      <c r="N156" s="110"/>
      <c r="O156" s="45" t="e">
        <f>IF(N156&gt;0,N156,M156)*6.4*Forside!$B$7*F156</f>
        <v>#N/A</v>
      </c>
      <c r="P156" s="12" t="e">
        <f>VLOOKUP(B156,Data_afgrøder!$A$2:$BS$25,COLUMN(Data_afgrøder!AZ157),FALSE)</f>
        <v>#N/A</v>
      </c>
      <c r="Q156" s="12"/>
      <c r="R156" s="45" t="e">
        <f>IF(Q156&gt;0,Q156,P156)*1.8*Forside!$B$7*F156</f>
        <v>#N/A</v>
      </c>
      <c r="S156" s="12" t="e">
        <f>VLOOKUP(B156,Data_afgrøder!$A$1:$BG$28,COLUMN(Data_afgrøder!AY:AY),FALSE)</f>
        <v>#N/A</v>
      </c>
      <c r="T156" s="12"/>
      <c r="U156" s="45" t="e">
        <f>IF(T156&gt;0,T156,S156)*6*Forside!$B$7*F156</f>
        <v>#N/A</v>
      </c>
      <c r="V156" s="12" t="e">
        <f>VLOOKUP(B156,Data_afgrøder!$A$1:$BG$28,COLUMN(Data_afgrøder!BA:BA),FALSE)</f>
        <v>#N/A</v>
      </c>
      <c r="W156" s="45" t="e">
        <f>V156*14*Forside!$B$7*F156</f>
        <v>#N/A</v>
      </c>
      <c r="X156" s="45" t="e">
        <f>VLOOKUP(B156,Data_afgrøder!$A$1:$BP$29,COLUMN(Data_afgrøder!BB161),FALSE)*#REF!/1000*VLOOKUP(B156,Data_afgrøder!$A$1:$BS$29,COLUMN(Data_afgrøder!$AO$2),FALSE)*Forside!$B$7</f>
        <v>#N/A</v>
      </c>
      <c r="Y156" s="45" t="e">
        <f>VLOOKUP(B156,Data_afgrøder!$A$1:$BP$29,COLUMN(Data_afgrøder!BC161),FALSE)*#REF!/1000*VLOOKUP(B156,Data_afgrøder!$A$1:$BS$29,COLUMN(Data_afgrøder!$AO$2),FALSE)*Forside!$B$7</f>
        <v>#N/A</v>
      </c>
      <c r="Z156" s="45" t="e">
        <f>VLOOKUP(B156,Data_afgrøder!$A$1:$BP$29,COLUMN(Data_afgrøder!BD161),FALSE)*#REF!/1000*VLOOKUP(B156,Data_afgrøder!$A$1:$BS$29,COLUMN(Data_afgrøder!$AO$2),FALSE)*Forside!$B$7</f>
        <v>#N/A</v>
      </c>
      <c r="AA156" s="45" t="e">
        <f>VLOOKUP(B156,Data_afgrøder!$A$1:$BP$29,COLUMN(Data_afgrøder!BE161),FALSE)*#REF!/1000*VLOOKUP(B156,Data_afgrøder!$A$1:$BS$29,COLUMN(Data_afgrøder!$AO$2),FALSE)*Forside!$B$7</f>
        <v>#N/A</v>
      </c>
      <c r="AB156" s="12">
        <v>0.2</v>
      </c>
      <c r="AC156" s="12"/>
      <c r="AD156" s="45" t="e">
        <f>IF(AC156&gt;0,AC156,AB156)*1.5*Forside!$B$7*F156</f>
        <v>#N/A</v>
      </c>
      <c r="AE156" s="45" t="e">
        <f t="shared" si="5"/>
        <v>#N/A</v>
      </c>
    </row>
    <row r="157" spans="1:31" x14ac:dyDescent="0.2">
      <c r="A157" s="12">
        <f>Forside!A169</f>
        <v>0</v>
      </c>
      <c r="B157" s="12">
        <f>Forside!B169</f>
        <v>0</v>
      </c>
      <c r="C157" s="53">
        <f>Forside!D169</f>
        <v>0</v>
      </c>
      <c r="D157" s="89">
        <f>Forside!E169</f>
        <v>0</v>
      </c>
      <c r="E157" s="53">
        <f>Forside!S169</f>
        <v>0</v>
      </c>
      <c r="F157" s="12" t="e">
        <f>VLOOKUP(C157,Data_afgrøder!$A$30:$N$43,COLUMN(Data_afgrøder!B158),FALSE)</f>
        <v>#N/A</v>
      </c>
      <c r="G157" s="12">
        <v>0.9</v>
      </c>
      <c r="H157" s="154">
        <v>1</v>
      </c>
      <c r="I157" s="45" t="e">
        <f>IF(H157&gt;-1,H157,G157)*20.7*Forside!$B$7*F157</f>
        <v>#N/A</v>
      </c>
      <c r="J157" s="54">
        <v>1</v>
      </c>
      <c r="K157" s="12">
        <v>3</v>
      </c>
      <c r="L157" s="45" t="e">
        <f>IF(K157&gt;0,K157,J157)*1.7*Forside!$B$7*F157</f>
        <v>#N/A</v>
      </c>
      <c r="M157" s="12" t="e">
        <f>VLOOKUP(B157,Data_afgrøder!$A$1:$BM$29,COLUMN(Data_afgrøder!$AX$2),FALSE)</f>
        <v>#N/A</v>
      </c>
      <c r="N157" s="110"/>
      <c r="O157" s="45" t="e">
        <f>IF(N157&gt;0,N157,M157)*6.4*Forside!$B$7*F157</f>
        <v>#N/A</v>
      </c>
      <c r="P157" s="12" t="e">
        <f>VLOOKUP(B157,Data_afgrøder!$A$2:$BS$25,COLUMN(Data_afgrøder!AZ158),FALSE)</f>
        <v>#N/A</v>
      </c>
      <c r="Q157" s="12"/>
      <c r="R157" s="45" t="e">
        <f>IF(Q157&gt;0,Q157,P157)*1.8*Forside!$B$7*F157</f>
        <v>#N/A</v>
      </c>
      <c r="S157" s="12" t="e">
        <f>VLOOKUP(B157,Data_afgrøder!$A$1:$BG$28,COLUMN(Data_afgrøder!AY:AY),FALSE)</f>
        <v>#N/A</v>
      </c>
      <c r="T157" s="12"/>
      <c r="U157" s="45" t="e">
        <f>IF(T157&gt;0,T157,S157)*6*Forside!$B$7*F157</f>
        <v>#N/A</v>
      </c>
      <c r="V157" s="12" t="e">
        <f>VLOOKUP(B157,Data_afgrøder!$A$1:$BG$28,COLUMN(Data_afgrøder!BA:BA),FALSE)</f>
        <v>#N/A</v>
      </c>
      <c r="W157" s="45" t="e">
        <f>V157*14*Forside!$B$7*F157</f>
        <v>#N/A</v>
      </c>
      <c r="X157" s="45" t="e">
        <f>VLOOKUP(B157,Data_afgrøder!$A$1:$BP$29,COLUMN(Data_afgrøder!BB162),FALSE)*#REF!/1000*VLOOKUP(B157,Data_afgrøder!$A$1:$BS$29,COLUMN(Data_afgrøder!$AO$2),FALSE)*Forside!$B$7</f>
        <v>#N/A</v>
      </c>
      <c r="Y157" s="45" t="e">
        <f>VLOOKUP(B157,Data_afgrøder!$A$1:$BP$29,COLUMN(Data_afgrøder!BC162),FALSE)*#REF!/1000*VLOOKUP(B157,Data_afgrøder!$A$1:$BS$29,COLUMN(Data_afgrøder!$AO$2),FALSE)*Forside!$B$7</f>
        <v>#N/A</v>
      </c>
      <c r="Z157" s="45" t="e">
        <f>VLOOKUP(B157,Data_afgrøder!$A$1:$BP$29,COLUMN(Data_afgrøder!BD162),FALSE)*#REF!/1000*VLOOKUP(B157,Data_afgrøder!$A$1:$BS$29,COLUMN(Data_afgrøder!$AO$2),FALSE)*Forside!$B$7</f>
        <v>#N/A</v>
      </c>
      <c r="AA157" s="45" t="e">
        <f>VLOOKUP(B157,Data_afgrøder!$A$1:$BP$29,COLUMN(Data_afgrøder!BE162),FALSE)*#REF!/1000*VLOOKUP(B157,Data_afgrøder!$A$1:$BS$29,COLUMN(Data_afgrøder!$AO$2),FALSE)*Forside!$B$7</f>
        <v>#N/A</v>
      </c>
      <c r="AB157" s="12">
        <v>0.2</v>
      </c>
      <c r="AC157" s="12"/>
      <c r="AD157" s="45" t="e">
        <f>IF(AC157&gt;0,AC157,AB157)*1.5*Forside!$B$7*F157</f>
        <v>#N/A</v>
      </c>
      <c r="AE157" s="45" t="e">
        <f t="shared" si="5"/>
        <v>#N/A</v>
      </c>
    </row>
    <row r="158" spans="1:31" x14ac:dyDescent="0.2">
      <c r="A158" s="12">
        <f>Forside!A170</f>
        <v>0</v>
      </c>
      <c r="B158" s="12">
        <f>Forside!B170</f>
        <v>0</v>
      </c>
      <c r="C158" s="53">
        <f>Forside!D170</f>
        <v>0</v>
      </c>
      <c r="D158" s="89">
        <f>Forside!E170</f>
        <v>0</v>
      </c>
      <c r="E158" s="53">
        <f>Forside!S170</f>
        <v>0</v>
      </c>
      <c r="F158" s="12" t="e">
        <f>VLOOKUP(C158,Data_afgrøder!$A$30:$N$43,COLUMN(Data_afgrøder!B159),FALSE)</f>
        <v>#N/A</v>
      </c>
      <c r="G158" s="12">
        <v>0.9</v>
      </c>
      <c r="H158" s="154">
        <v>0</v>
      </c>
      <c r="I158" s="45" t="e">
        <f>IF(H158&gt;-1,H158,G158)*20.7*Forside!$B$7*F158</f>
        <v>#N/A</v>
      </c>
      <c r="J158" s="54">
        <v>1</v>
      </c>
      <c r="K158" s="12">
        <v>3</v>
      </c>
      <c r="L158" s="45" t="e">
        <f>IF(K158&gt;0,K158,J158)*1.7*Forside!$B$7*F158</f>
        <v>#N/A</v>
      </c>
      <c r="M158" s="12" t="e">
        <f>VLOOKUP(B158,Data_afgrøder!$A$1:$BM$29,COLUMN(Data_afgrøder!$AX$2),FALSE)</f>
        <v>#N/A</v>
      </c>
      <c r="N158" s="110"/>
      <c r="O158" s="45" t="e">
        <f>IF(N158&gt;0,N158,M158)*6.4*Forside!$B$7*F158</f>
        <v>#N/A</v>
      </c>
      <c r="P158" s="12" t="e">
        <f>VLOOKUP(B158,Data_afgrøder!$A$2:$BS$25,COLUMN(Data_afgrøder!AZ159),FALSE)</f>
        <v>#N/A</v>
      </c>
      <c r="Q158" s="12"/>
      <c r="R158" s="45" t="e">
        <f>IF(Q158&gt;0,Q158,P158)*1.8*Forside!$B$7*F158</f>
        <v>#N/A</v>
      </c>
      <c r="S158" s="12" t="e">
        <f>VLOOKUP(B158,Data_afgrøder!$A$1:$BG$28,COLUMN(Data_afgrøder!AY:AY),FALSE)</f>
        <v>#N/A</v>
      </c>
      <c r="T158" s="12"/>
      <c r="U158" s="45" t="e">
        <f>IF(T158&gt;0,T158,S158)*6*Forside!$B$7*F158</f>
        <v>#N/A</v>
      </c>
      <c r="V158" s="12" t="e">
        <f>VLOOKUP(B158,Data_afgrøder!$A$1:$BG$28,COLUMN(Data_afgrøder!BA:BA),FALSE)</f>
        <v>#N/A</v>
      </c>
      <c r="W158" s="45" t="e">
        <f>V158*14*Forside!$B$7*F158</f>
        <v>#N/A</v>
      </c>
      <c r="X158" s="45" t="e">
        <f>VLOOKUP(B158,Data_afgrøder!$A$1:$BP$29,COLUMN(Data_afgrøder!BB163),FALSE)*#REF!/1000*VLOOKUP(B158,Data_afgrøder!$A$1:$BS$29,COLUMN(Data_afgrøder!$AO$2),FALSE)*Forside!$B$7</f>
        <v>#N/A</v>
      </c>
      <c r="Y158" s="45" t="e">
        <f>VLOOKUP(B158,Data_afgrøder!$A$1:$BP$29,COLUMN(Data_afgrøder!BC163),FALSE)*#REF!/1000*VLOOKUP(B158,Data_afgrøder!$A$1:$BS$29,COLUMN(Data_afgrøder!$AO$2),FALSE)*Forside!$B$7</f>
        <v>#N/A</v>
      </c>
      <c r="Z158" s="45" t="e">
        <f>VLOOKUP(B158,Data_afgrøder!$A$1:$BP$29,COLUMN(Data_afgrøder!BD163),FALSE)*#REF!/1000*VLOOKUP(B158,Data_afgrøder!$A$1:$BS$29,COLUMN(Data_afgrøder!$AO$2),FALSE)*Forside!$B$7</f>
        <v>#N/A</v>
      </c>
      <c r="AA158" s="45" t="e">
        <f>VLOOKUP(B158,Data_afgrøder!$A$1:$BP$29,COLUMN(Data_afgrøder!BE163),FALSE)*#REF!/1000*VLOOKUP(B158,Data_afgrøder!$A$1:$BS$29,COLUMN(Data_afgrøder!$AO$2),FALSE)*Forside!$B$7</f>
        <v>#N/A</v>
      </c>
      <c r="AB158" s="12">
        <v>0.2</v>
      </c>
      <c r="AC158" s="12"/>
      <c r="AD158" s="45" t="e">
        <f>IF(AC158&gt;0,AC158,AB158)*1.5*Forside!$B$7*F158</f>
        <v>#N/A</v>
      </c>
      <c r="AE158" s="45" t="e">
        <f t="shared" si="5"/>
        <v>#N/A</v>
      </c>
    </row>
    <row r="159" spans="1:31" x14ac:dyDescent="0.2">
      <c r="A159" s="12">
        <f>Forside!A171</f>
        <v>0</v>
      </c>
      <c r="B159" s="12">
        <f>Forside!B171</f>
        <v>0</v>
      </c>
      <c r="C159" s="53">
        <f>Forside!D171</f>
        <v>0</v>
      </c>
      <c r="D159" s="89">
        <f>Forside!E171</f>
        <v>0</v>
      </c>
      <c r="E159" s="53">
        <f>Forside!S171</f>
        <v>0</v>
      </c>
      <c r="F159" s="12" t="e">
        <f>VLOOKUP(C159,Data_afgrøder!$A$30:$N$43,COLUMN(Data_afgrøder!B160),FALSE)</f>
        <v>#N/A</v>
      </c>
      <c r="G159" s="12">
        <v>0.9</v>
      </c>
      <c r="H159" s="154">
        <v>1</v>
      </c>
      <c r="I159" s="45" t="e">
        <f>IF(H159&gt;-1,H159,G159)*20.7*Forside!$B$7*F159</f>
        <v>#N/A</v>
      </c>
      <c r="J159" s="54">
        <v>1</v>
      </c>
      <c r="K159" s="12">
        <v>3</v>
      </c>
      <c r="L159" s="45" t="e">
        <f>IF(K159&gt;0,K159,J159)*1.7*Forside!$B$7*F159</f>
        <v>#N/A</v>
      </c>
      <c r="M159" s="12" t="e">
        <f>VLOOKUP(B159,Data_afgrøder!$A$1:$BM$29,COLUMN(Data_afgrøder!$AX$2),FALSE)</f>
        <v>#N/A</v>
      </c>
      <c r="N159" s="110"/>
      <c r="O159" s="45" t="e">
        <f>IF(N159&gt;0,N159,M159)*6.4*Forside!$B$7*F159</f>
        <v>#N/A</v>
      </c>
      <c r="P159" s="12" t="e">
        <f>VLOOKUP(B159,Data_afgrøder!$A$2:$BS$25,COLUMN(Data_afgrøder!AZ160),FALSE)</f>
        <v>#N/A</v>
      </c>
      <c r="Q159" s="12"/>
      <c r="R159" s="45" t="e">
        <f>IF(Q159&gt;0,Q159,P159)*1.8*Forside!$B$7*F159</f>
        <v>#N/A</v>
      </c>
      <c r="S159" s="12" t="e">
        <f>VLOOKUP(B159,Data_afgrøder!$A$1:$BG$28,COLUMN(Data_afgrøder!AY:AY),FALSE)</f>
        <v>#N/A</v>
      </c>
      <c r="T159" s="12"/>
      <c r="U159" s="45" t="e">
        <f>IF(T159&gt;0,T159,S159)*6*Forside!$B$7*F159</f>
        <v>#N/A</v>
      </c>
      <c r="V159" s="12" t="e">
        <f>VLOOKUP(B159,Data_afgrøder!$A$1:$BG$28,COLUMN(Data_afgrøder!BA:BA),FALSE)</f>
        <v>#N/A</v>
      </c>
      <c r="W159" s="45" t="e">
        <f>V159*14*Forside!$B$7*F159</f>
        <v>#N/A</v>
      </c>
      <c r="X159" s="45" t="e">
        <f>VLOOKUP(B159,Data_afgrøder!$A$1:$BP$29,COLUMN(Data_afgrøder!BB164),FALSE)*#REF!/1000*VLOOKUP(B159,Data_afgrøder!$A$1:$BS$29,COLUMN(Data_afgrøder!$AO$2),FALSE)*Forside!$B$7</f>
        <v>#N/A</v>
      </c>
      <c r="Y159" s="45" t="e">
        <f>VLOOKUP(B159,Data_afgrøder!$A$1:$BP$29,COLUMN(Data_afgrøder!BC164),FALSE)*#REF!/1000*VLOOKUP(B159,Data_afgrøder!$A$1:$BS$29,COLUMN(Data_afgrøder!$AO$2),FALSE)*Forside!$B$7</f>
        <v>#N/A</v>
      </c>
      <c r="Z159" s="45" t="e">
        <f>VLOOKUP(B159,Data_afgrøder!$A$1:$BP$29,COLUMN(Data_afgrøder!BD164),FALSE)*#REF!/1000*VLOOKUP(B159,Data_afgrøder!$A$1:$BS$29,COLUMN(Data_afgrøder!$AO$2),FALSE)*Forside!$B$7</f>
        <v>#N/A</v>
      </c>
      <c r="AA159" s="45" t="e">
        <f>VLOOKUP(B159,Data_afgrøder!$A$1:$BP$29,COLUMN(Data_afgrøder!BE164),FALSE)*#REF!/1000*VLOOKUP(B159,Data_afgrøder!$A$1:$BS$29,COLUMN(Data_afgrøder!$AO$2),FALSE)*Forside!$B$7</f>
        <v>#N/A</v>
      </c>
      <c r="AB159" s="12">
        <v>0.2</v>
      </c>
      <c r="AC159" s="12"/>
      <c r="AD159" s="45" t="e">
        <f>IF(AC159&gt;0,AC159,AB159)*1.5*Forside!$B$7*F159</f>
        <v>#N/A</v>
      </c>
      <c r="AE159" s="45" t="e">
        <f t="shared" si="5"/>
        <v>#N/A</v>
      </c>
    </row>
    <row r="160" spans="1:31" x14ac:dyDescent="0.2">
      <c r="A160" s="12">
        <f>Forside!A172</f>
        <v>0</v>
      </c>
      <c r="B160" s="12">
        <f>Forside!B172</f>
        <v>0</v>
      </c>
      <c r="C160" s="53">
        <f>Forside!D172</f>
        <v>0</v>
      </c>
      <c r="D160" s="89">
        <f>Forside!E172</f>
        <v>0</v>
      </c>
      <c r="E160" s="53">
        <f>Forside!S172</f>
        <v>0</v>
      </c>
      <c r="F160" s="12" t="e">
        <f>VLOOKUP(C160,Data_afgrøder!$A$30:$N$43,COLUMN(Data_afgrøder!B161),FALSE)</f>
        <v>#N/A</v>
      </c>
      <c r="G160" s="12">
        <v>0.9</v>
      </c>
      <c r="H160" s="154">
        <v>1</v>
      </c>
      <c r="I160" s="45" t="e">
        <f>IF(H160&gt;-1,H160,G160)*20.7*Forside!$B$7*F160</f>
        <v>#N/A</v>
      </c>
      <c r="J160" s="54">
        <v>1</v>
      </c>
      <c r="K160" s="12">
        <v>3</v>
      </c>
      <c r="L160" s="45" t="e">
        <f>IF(K160&gt;0,K160,J160)*1.7*Forside!$B$7*F160</f>
        <v>#N/A</v>
      </c>
      <c r="M160" s="12" t="e">
        <f>VLOOKUP(B160,Data_afgrøder!$A$1:$BM$29,COLUMN(Data_afgrøder!$AX$2),FALSE)</f>
        <v>#N/A</v>
      </c>
      <c r="N160" s="110"/>
      <c r="O160" s="45" t="e">
        <f>IF(N160&gt;0,N160,M160)*6.4*Forside!$B$7*F160</f>
        <v>#N/A</v>
      </c>
      <c r="P160" s="12" t="e">
        <f>VLOOKUP(B160,Data_afgrøder!$A$2:$BS$25,COLUMN(Data_afgrøder!AZ161),FALSE)</f>
        <v>#N/A</v>
      </c>
      <c r="Q160" s="12"/>
      <c r="R160" s="45" t="e">
        <f>IF(Q160&gt;0,Q160,P160)*1.8*Forside!$B$7*F160</f>
        <v>#N/A</v>
      </c>
      <c r="S160" s="12" t="e">
        <f>VLOOKUP(B160,Data_afgrøder!$A$1:$BG$28,COLUMN(Data_afgrøder!AY:AY),FALSE)</f>
        <v>#N/A</v>
      </c>
      <c r="T160" s="12"/>
      <c r="U160" s="45" t="e">
        <f>IF(T160&gt;0,T160,S160)*6*Forside!$B$7*F160</f>
        <v>#N/A</v>
      </c>
      <c r="V160" s="12" t="e">
        <f>VLOOKUP(B160,Data_afgrøder!$A$1:$BG$28,COLUMN(Data_afgrøder!BA:BA),FALSE)</f>
        <v>#N/A</v>
      </c>
      <c r="W160" s="45" t="e">
        <f>V160*14*Forside!$B$7*F160</f>
        <v>#N/A</v>
      </c>
      <c r="X160" s="45" t="e">
        <f>VLOOKUP(B160,Data_afgrøder!$A$1:$BP$29,COLUMN(Data_afgrøder!BB165),FALSE)*#REF!/1000*VLOOKUP(B160,Data_afgrøder!$A$1:$BS$29,COLUMN(Data_afgrøder!$AO$2),FALSE)*Forside!$B$7</f>
        <v>#N/A</v>
      </c>
      <c r="Y160" s="45" t="e">
        <f>VLOOKUP(B160,Data_afgrøder!$A$1:$BP$29,COLUMN(Data_afgrøder!BC165),FALSE)*#REF!/1000*VLOOKUP(B160,Data_afgrøder!$A$1:$BS$29,COLUMN(Data_afgrøder!$AO$2),FALSE)*Forside!$B$7</f>
        <v>#N/A</v>
      </c>
      <c r="Z160" s="45" t="e">
        <f>VLOOKUP(B160,Data_afgrøder!$A$1:$BP$29,COLUMN(Data_afgrøder!BD165),FALSE)*#REF!/1000*VLOOKUP(B160,Data_afgrøder!$A$1:$BS$29,COLUMN(Data_afgrøder!$AO$2),FALSE)*Forside!$B$7</f>
        <v>#N/A</v>
      </c>
      <c r="AA160" s="45" t="e">
        <f>VLOOKUP(B160,Data_afgrøder!$A$1:$BP$29,COLUMN(Data_afgrøder!BE165),FALSE)*#REF!/1000*VLOOKUP(B160,Data_afgrøder!$A$1:$BS$29,COLUMN(Data_afgrøder!$AO$2),FALSE)*Forside!$B$7</f>
        <v>#N/A</v>
      </c>
      <c r="AB160" s="12">
        <v>0.2</v>
      </c>
      <c r="AC160" s="12"/>
      <c r="AD160" s="45" t="e">
        <f>IF(AC160&gt;0,AC160,AB160)*1.5*Forside!$B$7*F160</f>
        <v>#N/A</v>
      </c>
      <c r="AE160" s="45" t="e">
        <f t="shared" si="5"/>
        <v>#N/A</v>
      </c>
    </row>
    <row r="161" spans="1:31" x14ac:dyDescent="0.2">
      <c r="A161" s="12">
        <f>Forside!A173</f>
        <v>0</v>
      </c>
      <c r="B161" s="12">
        <f>Forside!B173</f>
        <v>0</v>
      </c>
      <c r="C161" s="53">
        <f>Forside!D173</f>
        <v>0</v>
      </c>
      <c r="D161" s="89">
        <f>Forside!E173</f>
        <v>0</v>
      </c>
      <c r="E161" s="53">
        <f>Forside!S173</f>
        <v>0</v>
      </c>
      <c r="F161" s="12" t="e">
        <f>VLOOKUP(C161,Data_afgrøder!$A$30:$N$43,COLUMN(Data_afgrøder!B162),FALSE)</f>
        <v>#N/A</v>
      </c>
      <c r="G161" s="12">
        <v>0.9</v>
      </c>
      <c r="H161" s="154">
        <v>1</v>
      </c>
      <c r="I161" s="45" t="e">
        <f>IF(H161&gt;-1,H161,G161)*20.7*Forside!$B$7*F161</f>
        <v>#N/A</v>
      </c>
      <c r="J161" s="54">
        <v>1</v>
      </c>
      <c r="K161" s="12">
        <v>3</v>
      </c>
      <c r="L161" s="45" t="e">
        <f>IF(K161&gt;0,K161,J161)*1.7*Forside!$B$7*F161</f>
        <v>#N/A</v>
      </c>
      <c r="M161" s="12" t="e">
        <f>VLOOKUP(B161,Data_afgrøder!$A$1:$BM$29,COLUMN(Data_afgrøder!$AX$2),FALSE)</f>
        <v>#N/A</v>
      </c>
      <c r="N161" s="110"/>
      <c r="O161" s="45" t="e">
        <f>IF(N161&gt;0,N161,M161)*6.4*Forside!$B$7*F161</f>
        <v>#N/A</v>
      </c>
      <c r="P161" s="12" t="e">
        <f>VLOOKUP(B161,Data_afgrøder!$A$2:$BS$25,COLUMN(Data_afgrøder!AZ162),FALSE)</f>
        <v>#N/A</v>
      </c>
      <c r="Q161" s="12"/>
      <c r="R161" s="45" t="e">
        <f>IF(Q161&gt;0,Q161,P161)*1.8*Forside!$B$7*F161</f>
        <v>#N/A</v>
      </c>
      <c r="S161" s="12" t="e">
        <f>VLOOKUP(B161,Data_afgrøder!$A$1:$BG$28,COLUMN(Data_afgrøder!AY:AY),FALSE)</f>
        <v>#N/A</v>
      </c>
      <c r="T161" s="12"/>
      <c r="U161" s="45" t="e">
        <f>IF(T161&gt;0,T161,S161)*6*Forside!$B$7*F161</f>
        <v>#N/A</v>
      </c>
      <c r="V161" s="12" t="e">
        <f>VLOOKUP(B161,Data_afgrøder!$A$1:$BG$28,COLUMN(Data_afgrøder!BA:BA),FALSE)</f>
        <v>#N/A</v>
      </c>
      <c r="W161" s="45" t="e">
        <f>V161*14*Forside!$B$7*F161</f>
        <v>#N/A</v>
      </c>
      <c r="X161" s="45" t="e">
        <f>VLOOKUP(B161,Data_afgrøder!$A$1:$BP$29,COLUMN(Data_afgrøder!BB166),FALSE)*#REF!/1000*VLOOKUP(B161,Data_afgrøder!$A$1:$BS$29,COLUMN(Data_afgrøder!$AO$2),FALSE)*Forside!$B$7</f>
        <v>#N/A</v>
      </c>
      <c r="Y161" s="45" t="e">
        <f>VLOOKUP(B161,Data_afgrøder!$A$1:$BP$29,COLUMN(Data_afgrøder!BC166),FALSE)*#REF!/1000*VLOOKUP(B161,Data_afgrøder!$A$1:$BS$29,COLUMN(Data_afgrøder!$AO$2),FALSE)*Forside!$B$7</f>
        <v>#N/A</v>
      </c>
      <c r="Z161" s="45" t="e">
        <f>VLOOKUP(B161,Data_afgrøder!$A$1:$BP$29,COLUMN(Data_afgrøder!BD166),FALSE)*#REF!/1000*VLOOKUP(B161,Data_afgrøder!$A$1:$BS$29,COLUMN(Data_afgrøder!$AO$2),FALSE)*Forside!$B$7</f>
        <v>#N/A</v>
      </c>
      <c r="AA161" s="45" t="e">
        <f>VLOOKUP(B161,Data_afgrøder!$A$1:$BP$29,COLUMN(Data_afgrøder!BE166),FALSE)*#REF!/1000*VLOOKUP(B161,Data_afgrøder!$A$1:$BS$29,COLUMN(Data_afgrøder!$AO$2),FALSE)*Forside!$B$7</f>
        <v>#N/A</v>
      </c>
      <c r="AB161" s="12">
        <v>0.2</v>
      </c>
      <c r="AC161" s="12"/>
      <c r="AD161" s="45" t="e">
        <f>IF(AC161&gt;0,AC161,AB161)*1.5*Forside!$B$7*F161</f>
        <v>#N/A</v>
      </c>
      <c r="AE161" s="45" t="e">
        <f t="shared" si="5"/>
        <v>#N/A</v>
      </c>
    </row>
    <row r="162" spans="1:31" x14ac:dyDescent="0.2">
      <c r="A162" s="12">
        <f>Forside!A174</f>
        <v>0</v>
      </c>
      <c r="B162" s="12">
        <f>Forside!B174</f>
        <v>0</v>
      </c>
      <c r="C162" s="53">
        <f>Forside!D174</f>
        <v>0</v>
      </c>
      <c r="D162" s="89">
        <f>Forside!E174</f>
        <v>0</v>
      </c>
      <c r="E162" s="53">
        <f>Forside!S174</f>
        <v>0</v>
      </c>
      <c r="F162" s="12" t="e">
        <f>VLOOKUP(C162,Data_afgrøder!$A$30:$N$43,COLUMN(Data_afgrøder!B163),FALSE)</f>
        <v>#N/A</v>
      </c>
      <c r="G162" s="12">
        <v>0.9</v>
      </c>
      <c r="H162" s="154">
        <v>0</v>
      </c>
      <c r="I162" s="45" t="e">
        <f>IF(H162&gt;-1,H162,G162)*20.7*Forside!$B$7*F162</f>
        <v>#N/A</v>
      </c>
      <c r="J162" s="54">
        <v>1</v>
      </c>
      <c r="K162" s="12">
        <v>3</v>
      </c>
      <c r="L162" s="45" t="e">
        <f>IF(K162&gt;0,K162,J162)*1.7*Forside!$B$7*F162</f>
        <v>#N/A</v>
      </c>
      <c r="M162" s="12" t="e">
        <f>VLOOKUP(B162,Data_afgrøder!$A$1:$BM$29,COLUMN(Data_afgrøder!$AX$2),FALSE)</f>
        <v>#N/A</v>
      </c>
      <c r="N162" s="110"/>
      <c r="O162" s="45" t="e">
        <f>IF(N162&gt;0,N162,M162)*6.4*Forside!$B$7*F162</f>
        <v>#N/A</v>
      </c>
      <c r="P162" s="12" t="e">
        <f>VLOOKUP(B162,Data_afgrøder!$A$2:$BS$25,COLUMN(Data_afgrøder!AZ163),FALSE)</f>
        <v>#N/A</v>
      </c>
      <c r="Q162" s="12"/>
      <c r="R162" s="45" t="e">
        <f>IF(Q162&gt;0,Q162,P162)*1.8*Forside!$B$7*F162</f>
        <v>#N/A</v>
      </c>
      <c r="S162" s="12" t="e">
        <f>VLOOKUP(B162,Data_afgrøder!$A$1:$BG$28,COLUMN(Data_afgrøder!AY:AY),FALSE)</f>
        <v>#N/A</v>
      </c>
      <c r="T162" s="12"/>
      <c r="U162" s="45" t="e">
        <f>IF(T162&gt;0,T162,S162)*6*Forside!$B$7*F162</f>
        <v>#N/A</v>
      </c>
      <c r="V162" s="12" t="e">
        <f>VLOOKUP(B162,Data_afgrøder!$A$1:$BG$28,COLUMN(Data_afgrøder!BA:BA),FALSE)</f>
        <v>#N/A</v>
      </c>
      <c r="W162" s="45" t="e">
        <f>V162*14*Forside!$B$7*F162</f>
        <v>#N/A</v>
      </c>
      <c r="X162" s="45" t="e">
        <f>VLOOKUP(B162,Data_afgrøder!$A$1:$BP$29,COLUMN(Data_afgrøder!BB167),FALSE)*#REF!/1000*VLOOKUP(B162,Data_afgrøder!$A$1:$BS$29,COLUMN(Data_afgrøder!$AO$2),FALSE)*Forside!$B$7</f>
        <v>#N/A</v>
      </c>
      <c r="Y162" s="45" t="e">
        <f>VLOOKUP(B162,Data_afgrøder!$A$1:$BP$29,COLUMN(Data_afgrøder!BC167),FALSE)*#REF!/1000*VLOOKUP(B162,Data_afgrøder!$A$1:$BS$29,COLUMN(Data_afgrøder!$AO$2),FALSE)*Forside!$B$7</f>
        <v>#N/A</v>
      </c>
      <c r="Z162" s="45" t="e">
        <f>VLOOKUP(B162,Data_afgrøder!$A$1:$BP$29,COLUMN(Data_afgrøder!BD167),FALSE)*#REF!/1000*VLOOKUP(B162,Data_afgrøder!$A$1:$BS$29,COLUMN(Data_afgrøder!$AO$2),FALSE)*Forside!$B$7</f>
        <v>#N/A</v>
      </c>
      <c r="AA162" s="45" t="e">
        <f>VLOOKUP(B162,Data_afgrøder!$A$1:$BP$29,COLUMN(Data_afgrøder!BE167),FALSE)*#REF!/1000*VLOOKUP(B162,Data_afgrøder!$A$1:$BS$29,COLUMN(Data_afgrøder!$AO$2),FALSE)*Forside!$B$7</f>
        <v>#N/A</v>
      </c>
      <c r="AB162" s="12">
        <v>0.2</v>
      </c>
      <c r="AC162" s="12"/>
      <c r="AD162" s="45" t="e">
        <f>IF(AC162&gt;0,AC162,AB162)*1.5*Forside!$B$7*F162</f>
        <v>#N/A</v>
      </c>
      <c r="AE162" s="45" t="e">
        <f t="shared" si="5"/>
        <v>#N/A</v>
      </c>
    </row>
    <row r="163" spans="1:31" x14ac:dyDescent="0.2">
      <c r="A163" s="12">
        <f>Forside!A175</f>
        <v>0</v>
      </c>
      <c r="B163" s="12">
        <f>Forside!B175</f>
        <v>0</v>
      </c>
      <c r="C163" s="53">
        <f>Forside!D175</f>
        <v>0</v>
      </c>
      <c r="D163" s="89">
        <f>Forside!E175</f>
        <v>0</v>
      </c>
      <c r="E163" s="53">
        <f>Forside!S175</f>
        <v>0</v>
      </c>
      <c r="F163" s="12" t="e">
        <f>VLOOKUP(C163,Data_afgrøder!$A$30:$N$43,COLUMN(Data_afgrøder!B164),FALSE)</f>
        <v>#N/A</v>
      </c>
      <c r="G163" s="12">
        <v>0.9</v>
      </c>
      <c r="H163" s="54">
        <v>0</v>
      </c>
      <c r="I163" s="45" t="e">
        <f>IF(H163&gt;-1,H163,G163)*20.7*Forside!$B$7*F163</f>
        <v>#N/A</v>
      </c>
      <c r="J163" s="54">
        <v>1</v>
      </c>
      <c r="K163" s="12">
        <v>3</v>
      </c>
      <c r="L163" s="45" t="e">
        <f>IF(K163&gt;0,K163,J163)*1.7*Forside!$B$7*F163</f>
        <v>#N/A</v>
      </c>
      <c r="M163" s="12" t="e">
        <f>VLOOKUP(B163,Data_afgrøder!$A$1:$BM$29,COLUMN(Data_afgrøder!$AX$2),FALSE)</f>
        <v>#N/A</v>
      </c>
      <c r="N163" s="110"/>
      <c r="O163" s="45" t="e">
        <f>IF(N163&gt;0,N163,M163)*6.4*Forside!$B$7*F163</f>
        <v>#N/A</v>
      </c>
      <c r="P163" s="12" t="e">
        <f>VLOOKUP(B163,Data_afgrøder!$A$2:$BS$25,COLUMN(Data_afgrøder!AZ164),FALSE)</f>
        <v>#N/A</v>
      </c>
      <c r="Q163" s="12"/>
      <c r="R163" s="45" t="e">
        <f>IF(Q163&gt;0,Q163,P163)*1.8*Forside!$B$7*F163</f>
        <v>#N/A</v>
      </c>
      <c r="S163" s="12" t="e">
        <f>VLOOKUP(B163,Data_afgrøder!$A$1:$BG$28,COLUMN(Data_afgrøder!AY:AY),FALSE)</f>
        <v>#N/A</v>
      </c>
      <c r="T163" s="12"/>
      <c r="U163" s="45" t="e">
        <f>IF(T163&gt;0,T163,S163)*6*Forside!$B$7*F163</f>
        <v>#N/A</v>
      </c>
      <c r="V163" s="12" t="e">
        <f>VLOOKUP(B163,Data_afgrøder!$A$1:$BG$28,COLUMN(Data_afgrøder!BA:BA),FALSE)</f>
        <v>#N/A</v>
      </c>
      <c r="W163" s="45" t="e">
        <f>V163*14*Forside!$B$7*F163</f>
        <v>#N/A</v>
      </c>
      <c r="X163" s="45" t="e">
        <f>VLOOKUP(B163,Data_afgrøder!$A$1:$BP$29,COLUMN(Data_afgrøder!BB168),FALSE)*#REF!/1000*VLOOKUP(B163,Data_afgrøder!$A$1:$BS$29,COLUMN(Data_afgrøder!$AO$2),FALSE)*Forside!$B$7</f>
        <v>#N/A</v>
      </c>
      <c r="Y163" s="45" t="e">
        <f>VLOOKUP(B163,Data_afgrøder!$A$1:$BP$29,COLUMN(Data_afgrøder!BC168),FALSE)*#REF!/1000*VLOOKUP(B163,Data_afgrøder!$A$1:$BS$29,COLUMN(Data_afgrøder!$AO$2),FALSE)*Forside!$B$7</f>
        <v>#N/A</v>
      </c>
      <c r="Z163" s="45" t="e">
        <f>VLOOKUP(B163,Data_afgrøder!$A$1:$BP$29,COLUMN(Data_afgrøder!BD168),FALSE)*#REF!/1000*VLOOKUP(B163,Data_afgrøder!$A$1:$BS$29,COLUMN(Data_afgrøder!$AO$2),FALSE)*Forside!$B$7</f>
        <v>#N/A</v>
      </c>
      <c r="AA163" s="45" t="e">
        <f>VLOOKUP(B163,Data_afgrøder!$A$1:$BP$29,COLUMN(Data_afgrøder!BE168),FALSE)*#REF!/1000*VLOOKUP(B163,Data_afgrøder!$A$1:$BS$29,COLUMN(Data_afgrøder!$AO$2),FALSE)*Forside!$B$7</f>
        <v>#N/A</v>
      </c>
      <c r="AB163" s="12">
        <v>0.2</v>
      </c>
      <c r="AC163" s="12"/>
      <c r="AD163" s="45" t="e">
        <f>IF(AC163&gt;0,AC163,AB163)*1.5*Forside!$B$7*F163</f>
        <v>#N/A</v>
      </c>
      <c r="AE163" s="45" t="e">
        <f t="shared" si="5"/>
        <v>#N/A</v>
      </c>
    </row>
    <row r="164" spans="1:31" x14ac:dyDescent="0.2">
      <c r="A164" s="12">
        <f>Forside!A176</f>
        <v>0</v>
      </c>
      <c r="B164" s="12">
        <f>Forside!B176</f>
        <v>0</v>
      </c>
      <c r="C164" s="53">
        <f>Forside!D176</f>
        <v>0</v>
      </c>
      <c r="D164" s="89">
        <f>Forside!E176</f>
        <v>0</v>
      </c>
      <c r="E164" s="53">
        <f>Forside!S176</f>
        <v>0</v>
      </c>
      <c r="F164" s="12" t="e">
        <f>VLOOKUP(C164,Data_afgrøder!$A$30:$N$43,COLUMN(Data_afgrøder!B165),FALSE)</f>
        <v>#N/A</v>
      </c>
      <c r="G164" s="12">
        <v>0.9</v>
      </c>
      <c r="H164" s="154">
        <v>1</v>
      </c>
      <c r="I164" s="45" t="e">
        <f>IF(H164&gt;-1,H164,G164)*20.7*Forside!$B$7*F164</f>
        <v>#N/A</v>
      </c>
      <c r="J164" s="54">
        <v>1</v>
      </c>
      <c r="K164" s="12">
        <v>3</v>
      </c>
      <c r="L164" s="45" t="e">
        <f>IF(K164&gt;0,K164,J164)*1.7*Forside!$B$7*F164</f>
        <v>#N/A</v>
      </c>
      <c r="M164" s="12" t="e">
        <f>VLOOKUP(B164,Data_afgrøder!$A$1:$BM$29,COLUMN(Data_afgrøder!$AX$2),FALSE)</f>
        <v>#N/A</v>
      </c>
      <c r="N164" s="110"/>
      <c r="O164" s="45" t="e">
        <f>IF(N164&gt;0,N164,M164)*6.4*Forside!$B$7*F164</f>
        <v>#N/A</v>
      </c>
      <c r="P164" s="12" t="e">
        <f>VLOOKUP(B164,Data_afgrøder!$A$2:$BS$25,COLUMN(Data_afgrøder!AZ165),FALSE)</f>
        <v>#N/A</v>
      </c>
      <c r="Q164" s="12"/>
      <c r="R164" s="45" t="e">
        <f>IF(Q164&gt;0,Q164,P164)*1.8*Forside!$B$7*F164</f>
        <v>#N/A</v>
      </c>
      <c r="S164" s="12" t="e">
        <f>VLOOKUP(B164,Data_afgrøder!$A$1:$BG$28,COLUMN(Data_afgrøder!AY:AY),FALSE)</f>
        <v>#N/A</v>
      </c>
      <c r="T164" s="12"/>
      <c r="U164" s="45" t="e">
        <f>IF(T164&gt;0,T164,S164)*6*Forside!$B$7*F164</f>
        <v>#N/A</v>
      </c>
      <c r="V164" s="12" t="e">
        <f>VLOOKUP(B164,Data_afgrøder!$A$1:$BG$28,COLUMN(Data_afgrøder!BA:BA),FALSE)</f>
        <v>#N/A</v>
      </c>
      <c r="W164" s="45" t="e">
        <f>V164*14*Forside!$B$7*F164</f>
        <v>#N/A</v>
      </c>
      <c r="X164" s="45" t="e">
        <f>VLOOKUP(B164,Data_afgrøder!$A$1:$BP$29,COLUMN(Data_afgrøder!BB169),FALSE)*#REF!/1000*VLOOKUP(B164,Data_afgrøder!$A$1:$BS$29,COLUMN(Data_afgrøder!$AO$2),FALSE)*Forside!$B$7</f>
        <v>#N/A</v>
      </c>
      <c r="Y164" s="45" t="e">
        <f>VLOOKUP(B164,Data_afgrøder!$A$1:$BP$29,COLUMN(Data_afgrøder!BC169),FALSE)*#REF!/1000*VLOOKUP(B164,Data_afgrøder!$A$1:$BS$29,COLUMN(Data_afgrøder!$AO$2),FALSE)*Forside!$B$7</f>
        <v>#N/A</v>
      </c>
      <c r="Z164" s="45" t="e">
        <f>VLOOKUP(B164,Data_afgrøder!$A$1:$BP$29,COLUMN(Data_afgrøder!BD169),FALSE)*#REF!/1000*VLOOKUP(B164,Data_afgrøder!$A$1:$BS$29,COLUMN(Data_afgrøder!$AO$2),FALSE)*Forside!$B$7</f>
        <v>#N/A</v>
      </c>
      <c r="AA164" s="45" t="e">
        <f>VLOOKUP(B164,Data_afgrøder!$A$1:$BP$29,COLUMN(Data_afgrøder!BE169),FALSE)*#REF!/1000*VLOOKUP(B164,Data_afgrøder!$A$1:$BS$29,COLUMN(Data_afgrøder!$AO$2),FALSE)*Forside!$B$7</f>
        <v>#N/A</v>
      </c>
      <c r="AB164" s="12">
        <v>0.2</v>
      </c>
      <c r="AC164" s="12"/>
      <c r="AD164" s="45" t="e">
        <f>IF(AC164&gt;0,AC164,AB164)*1.5*Forside!$B$7*F164</f>
        <v>#N/A</v>
      </c>
      <c r="AE164" s="45" t="e">
        <f t="shared" si="5"/>
        <v>#N/A</v>
      </c>
    </row>
    <row r="165" spans="1:31" x14ac:dyDescent="0.2">
      <c r="A165" s="12">
        <f>Forside!A177</f>
        <v>0</v>
      </c>
      <c r="B165" s="12">
        <f>Forside!B177</f>
        <v>0</v>
      </c>
      <c r="C165" s="53">
        <f>Forside!D177</f>
        <v>0</v>
      </c>
      <c r="D165" s="89">
        <f>Forside!E177</f>
        <v>0</v>
      </c>
      <c r="E165" s="53">
        <f>Forside!S177</f>
        <v>0</v>
      </c>
      <c r="F165" s="12" t="e">
        <f>VLOOKUP(C165,Data_afgrøder!$A$30:$N$43,COLUMN(Data_afgrøder!B166),FALSE)</f>
        <v>#N/A</v>
      </c>
      <c r="G165" s="12">
        <v>0.9</v>
      </c>
      <c r="H165" s="154">
        <v>1</v>
      </c>
      <c r="I165" s="45" t="e">
        <f>IF(H165&gt;-1,H165,G165)*20.7*Forside!$B$7*F165</f>
        <v>#N/A</v>
      </c>
      <c r="J165" s="54">
        <v>1</v>
      </c>
      <c r="K165" s="12">
        <v>3</v>
      </c>
      <c r="L165" s="45" t="e">
        <f>IF(K165&gt;0,K165,J165)*1.7*Forside!$B$7*F165</f>
        <v>#N/A</v>
      </c>
      <c r="M165" s="12" t="e">
        <f>VLOOKUP(B165,Data_afgrøder!$A$1:$BM$29,COLUMN(Data_afgrøder!$AX$2),FALSE)</f>
        <v>#N/A</v>
      </c>
      <c r="N165" s="110"/>
      <c r="O165" s="45" t="e">
        <f>IF(N165&gt;0,N165,M165)*6.4*Forside!$B$7*F165</f>
        <v>#N/A</v>
      </c>
      <c r="P165" s="12" t="e">
        <f>VLOOKUP(B165,Data_afgrøder!$A$2:$BS$25,COLUMN(Data_afgrøder!AZ166),FALSE)</f>
        <v>#N/A</v>
      </c>
      <c r="Q165" s="12"/>
      <c r="R165" s="45" t="e">
        <f>IF(Q165&gt;0,Q165,P165)*1.8*Forside!$B$7*F165</f>
        <v>#N/A</v>
      </c>
      <c r="S165" s="12" t="e">
        <f>VLOOKUP(B165,Data_afgrøder!$A$1:$BG$28,COLUMN(Data_afgrøder!AY:AY),FALSE)</f>
        <v>#N/A</v>
      </c>
      <c r="T165" s="12"/>
      <c r="U165" s="45" t="e">
        <f>IF(T165&gt;0,T165,S165)*6*Forside!$B$7*F165</f>
        <v>#N/A</v>
      </c>
      <c r="V165" s="12" t="e">
        <f>VLOOKUP(B165,Data_afgrøder!$A$1:$BG$28,COLUMN(Data_afgrøder!BA:BA),FALSE)</f>
        <v>#N/A</v>
      </c>
      <c r="W165" s="45" t="e">
        <f>V165*14*Forside!$B$7*F165</f>
        <v>#N/A</v>
      </c>
      <c r="X165" s="45" t="e">
        <f>VLOOKUP(B165,Data_afgrøder!$A$1:$BP$29,COLUMN(Data_afgrøder!BB170),FALSE)*#REF!/1000*VLOOKUP(B165,Data_afgrøder!$A$1:$BS$29,COLUMN(Data_afgrøder!$AO$2),FALSE)*Forside!$B$7</f>
        <v>#N/A</v>
      </c>
      <c r="Y165" s="45" t="e">
        <f>VLOOKUP(B165,Data_afgrøder!$A$1:$BP$29,COLUMN(Data_afgrøder!BC170),FALSE)*#REF!/1000*VLOOKUP(B165,Data_afgrøder!$A$1:$BS$29,COLUMN(Data_afgrøder!$AO$2),FALSE)*Forside!$B$7</f>
        <v>#N/A</v>
      </c>
      <c r="Z165" s="45" t="e">
        <f>VLOOKUP(B165,Data_afgrøder!$A$1:$BP$29,COLUMN(Data_afgrøder!BD170),FALSE)*#REF!/1000*VLOOKUP(B165,Data_afgrøder!$A$1:$BS$29,COLUMN(Data_afgrøder!$AO$2),FALSE)*Forside!$B$7</f>
        <v>#N/A</v>
      </c>
      <c r="AA165" s="45" t="e">
        <f>VLOOKUP(B165,Data_afgrøder!$A$1:$BP$29,COLUMN(Data_afgrøder!BE170),FALSE)*#REF!/1000*VLOOKUP(B165,Data_afgrøder!$A$1:$BS$29,COLUMN(Data_afgrøder!$AO$2),FALSE)*Forside!$B$7</f>
        <v>#N/A</v>
      </c>
      <c r="AB165" s="12">
        <v>0.2</v>
      </c>
      <c r="AC165" s="12"/>
      <c r="AD165" s="45" t="e">
        <f>IF(AC165&gt;0,AC165,AB165)*1.5*Forside!$B$7*F165</f>
        <v>#N/A</v>
      </c>
      <c r="AE165" s="45" t="e">
        <f t="shared" si="5"/>
        <v>#N/A</v>
      </c>
    </row>
    <row r="166" spans="1:31" x14ac:dyDescent="0.2">
      <c r="A166" s="12">
        <f>Forside!A178</f>
        <v>0</v>
      </c>
      <c r="B166" s="12">
        <f>Forside!B178</f>
        <v>0</v>
      </c>
      <c r="C166" s="53">
        <f>Forside!D178</f>
        <v>0</v>
      </c>
      <c r="D166" s="89">
        <f>Forside!E178</f>
        <v>0</v>
      </c>
      <c r="E166" s="53">
        <f>Forside!S178</f>
        <v>0</v>
      </c>
      <c r="F166" s="12" t="e">
        <f>VLOOKUP(C166,Data_afgrøder!$A$30:$N$43,COLUMN(Data_afgrøder!B167),FALSE)</f>
        <v>#N/A</v>
      </c>
      <c r="G166" s="12">
        <v>0.9</v>
      </c>
      <c r="H166" s="154">
        <v>0</v>
      </c>
      <c r="I166" s="45" t="e">
        <f>IF(H166&gt;-1,H166,G166)*20.7*Forside!$B$7*F166</f>
        <v>#N/A</v>
      </c>
      <c r="J166" s="54">
        <v>1</v>
      </c>
      <c r="K166" s="12">
        <v>3</v>
      </c>
      <c r="L166" s="45" t="e">
        <f>IF(K166&gt;0,K166,J166)*1.7*Forside!$B$7*F166</f>
        <v>#N/A</v>
      </c>
      <c r="M166" s="12" t="e">
        <f>VLOOKUP(B166,Data_afgrøder!$A$1:$BM$29,COLUMN(Data_afgrøder!$AX$2),FALSE)</f>
        <v>#N/A</v>
      </c>
      <c r="N166" s="110"/>
      <c r="O166" s="45" t="e">
        <f>IF(N166&gt;0,N166,M166)*6.4*Forside!$B$7*F166</f>
        <v>#N/A</v>
      </c>
      <c r="P166" s="12" t="e">
        <f>VLOOKUP(B166,Data_afgrøder!$A$2:$BS$25,COLUMN(Data_afgrøder!AZ167),FALSE)</f>
        <v>#N/A</v>
      </c>
      <c r="Q166" s="12"/>
      <c r="R166" s="45" t="e">
        <f>IF(Q166&gt;0,Q166,P166)*1.8*Forside!$B$7*F166</f>
        <v>#N/A</v>
      </c>
      <c r="S166" s="12" t="e">
        <f>VLOOKUP(B166,Data_afgrøder!$A$1:$BG$28,COLUMN(Data_afgrøder!AY:AY),FALSE)</f>
        <v>#N/A</v>
      </c>
      <c r="T166" s="12"/>
      <c r="U166" s="45" t="e">
        <f>IF(T166&gt;0,T166,S166)*6*Forside!$B$7*F166</f>
        <v>#N/A</v>
      </c>
      <c r="V166" s="12" t="e">
        <f>VLOOKUP(B166,Data_afgrøder!$A$1:$BG$28,COLUMN(Data_afgrøder!BA:BA),FALSE)</f>
        <v>#N/A</v>
      </c>
      <c r="W166" s="45" t="e">
        <f>V166*14*Forside!$B$7*F166</f>
        <v>#N/A</v>
      </c>
      <c r="X166" s="45" t="e">
        <f>VLOOKUP(B166,Data_afgrøder!$A$1:$BP$29,COLUMN(Data_afgrøder!BB171),FALSE)*#REF!/1000*VLOOKUP(B166,Data_afgrøder!$A$1:$BS$29,COLUMN(Data_afgrøder!$AO$2),FALSE)*Forside!$B$7</f>
        <v>#N/A</v>
      </c>
      <c r="Y166" s="45" t="e">
        <f>VLOOKUP(B166,Data_afgrøder!$A$1:$BP$29,COLUMN(Data_afgrøder!BC171),FALSE)*#REF!/1000*VLOOKUP(B166,Data_afgrøder!$A$1:$BS$29,COLUMN(Data_afgrøder!$AO$2),FALSE)*Forside!$B$7</f>
        <v>#N/A</v>
      </c>
      <c r="Z166" s="45" t="e">
        <f>VLOOKUP(B166,Data_afgrøder!$A$1:$BP$29,COLUMN(Data_afgrøder!BD171),FALSE)*#REF!/1000*VLOOKUP(B166,Data_afgrøder!$A$1:$BS$29,COLUMN(Data_afgrøder!$AO$2),FALSE)*Forside!$B$7</f>
        <v>#N/A</v>
      </c>
      <c r="AA166" s="45" t="e">
        <f>VLOOKUP(B166,Data_afgrøder!$A$1:$BP$29,COLUMN(Data_afgrøder!BE171),FALSE)*#REF!/1000*VLOOKUP(B166,Data_afgrøder!$A$1:$BS$29,COLUMN(Data_afgrøder!$AO$2),FALSE)*Forside!$B$7</f>
        <v>#N/A</v>
      </c>
      <c r="AB166" s="12">
        <v>0.2</v>
      </c>
      <c r="AC166" s="12"/>
      <c r="AD166" s="45" t="e">
        <f>IF(AC166&gt;0,AC166,AB166)*1.5*Forside!$B$7*F166</f>
        <v>#N/A</v>
      </c>
      <c r="AE166" s="45" t="e">
        <f t="shared" si="5"/>
        <v>#N/A</v>
      </c>
    </row>
    <row r="167" spans="1:31" x14ac:dyDescent="0.2">
      <c r="A167" s="12">
        <f>Forside!A179</f>
        <v>0</v>
      </c>
      <c r="B167" s="12">
        <f>Forside!B179</f>
        <v>0</v>
      </c>
      <c r="C167" s="53">
        <f>Forside!D179</f>
        <v>0</v>
      </c>
      <c r="D167" s="89">
        <f>Forside!E179</f>
        <v>0</v>
      </c>
      <c r="E167" s="53">
        <f>Forside!S179</f>
        <v>0</v>
      </c>
      <c r="F167" s="12" t="e">
        <f>VLOOKUP(C167,Data_afgrøder!$A$30:$N$43,COLUMN(Data_afgrøder!B168),FALSE)</f>
        <v>#N/A</v>
      </c>
      <c r="G167" s="12">
        <v>0.9</v>
      </c>
      <c r="H167" s="154">
        <v>1</v>
      </c>
      <c r="I167" s="45" t="e">
        <f>IF(H167&gt;-1,H167,G167)*20.7*Forside!$B$7*F167</f>
        <v>#N/A</v>
      </c>
      <c r="J167" s="54">
        <v>1</v>
      </c>
      <c r="K167" s="12">
        <v>3</v>
      </c>
      <c r="L167" s="45" t="e">
        <f>IF(K167&gt;0,K167,J167)*1.7*Forside!$B$7*F167</f>
        <v>#N/A</v>
      </c>
      <c r="M167" s="12" t="e">
        <f>VLOOKUP(B167,Data_afgrøder!$A$1:$BM$29,COLUMN(Data_afgrøder!$AX$2),FALSE)</f>
        <v>#N/A</v>
      </c>
      <c r="N167" s="110"/>
      <c r="O167" s="45" t="e">
        <f>IF(N167&gt;0,N167,M167)*6.4*Forside!$B$7*F167</f>
        <v>#N/A</v>
      </c>
      <c r="P167" s="12" t="e">
        <f>VLOOKUP(B167,Data_afgrøder!$A$2:$BS$25,COLUMN(Data_afgrøder!AZ168),FALSE)</f>
        <v>#N/A</v>
      </c>
      <c r="Q167" s="12"/>
      <c r="R167" s="45" t="e">
        <f>IF(Q167&gt;0,Q167,P167)*1.8*Forside!$B$7*F167</f>
        <v>#N/A</v>
      </c>
      <c r="S167" s="12" t="e">
        <f>VLOOKUP(B167,Data_afgrøder!$A$1:$BG$28,COLUMN(Data_afgrøder!AY:AY),FALSE)</f>
        <v>#N/A</v>
      </c>
      <c r="T167" s="12"/>
      <c r="U167" s="45" t="e">
        <f>IF(T167&gt;0,T167,S167)*6*Forside!$B$7*F167</f>
        <v>#N/A</v>
      </c>
      <c r="V167" s="12" t="e">
        <f>VLOOKUP(B167,Data_afgrøder!$A$1:$BG$28,COLUMN(Data_afgrøder!BA:BA),FALSE)</f>
        <v>#N/A</v>
      </c>
      <c r="W167" s="45" t="e">
        <f>V167*14*Forside!$B$7*F167</f>
        <v>#N/A</v>
      </c>
      <c r="X167" s="45" t="e">
        <f>VLOOKUP(B167,Data_afgrøder!$A$1:$BP$29,COLUMN(Data_afgrøder!BB172),FALSE)*#REF!/1000*VLOOKUP(B167,Data_afgrøder!$A$1:$BS$29,COLUMN(Data_afgrøder!$AO$2),FALSE)*Forside!$B$7</f>
        <v>#N/A</v>
      </c>
      <c r="Y167" s="45" t="e">
        <f>VLOOKUP(B167,Data_afgrøder!$A$1:$BP$29,COLUMN(Data_afgrøder!BC172),FALSE)*#REF!/1000*VLOOKUP(B167,Data_afgrøder!$A$1:$BS$29,COLUMN(Data_afgrøder!$AO$2),FALSE)*Forside!$B$7</f>
        <v>#N/A</v>
      </c>
      <c r="Z167" s="45" t="e">
        <f>VLOOKUP(B167,Data_afgrøder!$A$1:$BP$29,COLUMN(Data_afgrøder!BD172),FALSE)*#REF!/1000*VLOOKUP(B167,Data_afgrøder!$A$1:$BS$29,COLUMN(Data_afgrøder!$AO$2),FALSE)*Forside!$B$7</f>
        <v>#N/A</v>
      </c>
      <c r="AA167" s="45" t="e">
        <f>VLOOKUP(B167,Data_afgrøder!$A$1:$BP$29,COLUMN(Data_afgrøder!BE172),FALSE)*#REF!/1000*VLOOKUP(B167,Data_afgrøder!$A$1:$BS$29,COLUMN(Data_afgrøder!$AO$2),FALSE)*Forside!$B$7</f>
        <v>#N/A</v>
      </c>
      <c r="AB167" s="12">
        <v>0.2</v>
      </c>
      <c r="AC167" s="12"/>
      <c r="AD167" s="45" t="e">
        <f>IF(AC167&gt;0,AC167,AB167)*1.5*Forside!$B$7*F167</f>
        <v>#N/A</v>
      </c>
      <c r="AE167" s="45" t="e">
        <f t="shared" si="5"/>
        <v>#N/A</v>
      </c>
    </row>
    <row r="168" spans="1:31" x14ac:dyDescent="0.2">
      <c r="A168" s="12">
        <f>Forside!A180</f>
        <v>0</v>
      </c>
      <c r="B168" s="12">
        <f>Forside!B180</f>
        <v>0</v>
      </c>
      <c r="C168" s="53">
        <f>Forside!D180</f>
        <v>0</v>
      </c>
      <c r="D168" s="89">
        <f>Forside!E180</f>
        <v>0</v>
      </c>
      <c r="E168" s="53">
        <f>Forside!S180</f>
        <v>0</v>
      </c>
      <c r="F168" s="12" t="e">
        <f>VLOOKUP(C168,Data_afgrøder!$A$30:$N$43,COLUMN(Data_afgrøder!B169),FALSE)</f>
        <v>#N/A</v>
      </c>
      <c r="G168" s="12">
        <v>0.9</v>
      </c>
      <c r="H168" s="154">
        <v>1</v>
      </c>
      <c r="I168" s="45" t="e">
        <f>IF(H168&gt;-1,H168,G168)*20.7*Forside!$B$7*F168</f>
        <v>#N/A</v>
      </c>
      <c r="J168" s="54">
        <v>1</v>
      </c>
      <c r="K168" s="12">
        <v>3</v>
      </c>
      <c r="L168" s="45" t="e">
        <f>IF(K168&gt;0,K168,J168)*1.7*Forside!$B$7*F168</f>
        <v>#N/A</v>
      </c>
      <c r="M168" s="12" t="e">
        <f>VLOOKUP(B168,Data_afgrøder!$A$1:$BM$29,COLUMN(Data_afgrøder!$AX$2),FALSE)</f>
        <v>#N/A</v>
      </c>
      <c r="N168" s="110"/>
      <c r="O168" s="45" t="e">
        <f>IF(N168&gt;0,N168,M168)*6.4*Forside!$B$7*F168</f>
        <v>#N/A</v>
      </c>
      <c r="P168" s="12" t="e">
        <f>VLOOKUP(B168,Data_afgrøder!$A$2:$BS$25,COLUMN(Data_afgrøder!AZ169),FALSE)</f>
        <v>#N/A</v>
      </c>
      <c r="Q168" s="12"/>
      <c r="R168" s="45" t="e">
        <f>IF(Q168&gt;0,Q168,P168)*1.8*Forside!$B$7*F168</f>
        <v>#N/A</v>
      </c>
      <c r="S168" s="12" t="e">
        <f>VLOOKUP(B168,Data_afgrøder!$A$1:$BG$28,COLUMN(Data_afgrøder!AY:AY),FALSE)</f>
        <v>#N/A</v>
      </c>
      <c r="T168" s="12"/>
      <c r="U168" s="45" t="e">
        <f>IF(T168&gt;0,T168,S168)*6*Forside!$B$7*F168</f>
        <v>#N/A</v>
      </c>
      <c r="V168" s="12" t="e">
        <f>VLOOKUP(B168,Data_afgrøder!$A$1:$BG$28,COLUMN(Data_afgrøder!BA:BA),FALSE)</f>
        <v>#N/A</v>
      </c>
      <c r="W168" s="45" t="e">
        <f>V168*14*Forside!$B$7*F168</f>
        <v>#N/A</v>
      </c>
      <c r="X168" s="45" t="e">
        <f>VLOOKUP(B168,Data_afgrøder!$A$1:$BP$29,COLUMN(Data_afgrøder!BB173),FALSE)*#REF!/1000*VLOOKUP(B168,Data_afgrøder!$A$1:$BS$29,COLUMN(Data_afgrøder!$AO$2),FALSE)*Forside!$B$7</f>
        <v>#N/A</v>
      </c>
      <c r="Y168" s="45" t="e">
        <f>VLOOKUP(B168,Data_afgrøder!$A$1:$BP$29,COLUMN(Data_afgrøder!BC173),FALSE)*#REF!/1000*VLOOKUP(B168,Data_afgrøder!$A$1:$BS$29,COLUMN(Data_afgrøder!$AO$2),FALSE)*Forside!$B$7</f>
        <v>#N/A</v>
      </c>
      <c r="Z168" s="45" t="e">
        <f>VLOOKUP(B168,Data_afgrøder!$A$1:$BP$29,COLUMN(Data_afgrøder!BD173),FALSE)*#REF!/1000*VLOOKUP(B168,Data_afgrøder!$A$1:$BS$29,COLUMN(Data_afgrøder!$AO$2),FALSE)*Forside!$B$7</f>
        <v>#N/A</v>
      </c>
      <c r="AA168" s="45" t="e">
        <f>VLOOKUP(B168,Data_afgrøder!$A$1:$BP$29,COLUMN(Data_afgrøder!BE173),FALSE)*#REF!/1000*VLOOKUP(B168,Data_afgrøder!$A$1:$BS$29,COLUMN(Data_afgrøder!$AO$2),FALSE)*Forside!$B$7</f>
        <v>#N/A</v>
      </c>
      <c r="AB168" s="12">
        <v>0.2</v>
      </c>
      <c r="AC168" s="12"/>
      <c r="AD168" s="45" t="e">
        <f>IF(AC168&gt;0,AC168,AB168)*1.5*Forside!$B$7*F168</f>
        <v>#N/A</v>
      </c>
      <c r="AE168" s="45" t="e">
        <f t="shared" si="5"/>
        <v>#N/A</v>
      </c>
    </row>
    <row r="169" spans="1:31" x14ac:dyDescent="0.2">
      <c r="A169" s="12">
        <f>Forside!A181</f>
        <v>0</v>
      </c>
      <c r="B169" s="12">
        <f>Forside!B181</f>
        <v>0</v>
      </c>
      <c r="C169" s="53">
        <f>Forside!D181</f>
        <v>0</v>
      </c>
      <c r="D169" s="89">
        <f>Forside!E181</f>
        <v>0</v>
      </c>
      <c r="E169" s="53">
        <f>Forside!S181</f>
        <v>0</v>
      </c>
      <c r="F169" s="12" t="e">
        <f>VLOOKUP(C169,Data_afgrøder!$A$30:$N$43,COLUMN(Data_afgrøder!B170),FALSE)</f>
        <v>#N/A</v>
      </c>
      <c r="G169" s="12">
        <v>0.9</v>
      </c>
      <c r="H169" s="154">
        <v>1</v>
      </c>
      <c r="I169" s="45" t="e">
        <f>IF(H169&gt;-1,H169,G169)*20.7*Forside!$B$7*F169</f>
        <v>#N/A</v>
      </c>
      <c r="J169" s="54">
        <v>1</v>
      </c>
      <c r="K169" s="12">
        <v>3</v>
      </c>
      <c r="L169" s="45" t="e">
        <f>IF(K169&gt;0,K169,J169)*1.7*Forside!$B$7*F169</f>
        <v>#N/A</v>
      </c>
      <c r="M169" s="12" t="e">
        <f>VLOOKUP(B169,Data_afgrøder!$A$1:$BM$29,COLUMN(Data_afgrøder!$AX$2),FALSE)</f>
        <v>#N/A</v>
      </c>
      <c r="N169" s="110"/>
      <c r="O169" s="45" t="e">
        <f>IF(N169&gt;0,N169,M169)*6.4*Forside!$B$7*F169</f>
        <v>#N/A</v>
      </c>
      <c r="P169" s="12" t="e">
        <f>VLOOKUP(B169,Data_afgrøder!$A$2:$BS$25,COLUMN(Data_afgrøder!AZ170),FALSE)</f>
        <v>#N/A</v>
      </c>
      <c r="Q169" s="12"/>
      <c r="R169" s="45" t="e">
        <f>IF(Q169&gt;0,Q169,P169)*1.8*Forside!$B$7*F169</f>
        <v>#N/A</v>
      </c>
      <c r="S169" s="12" t="e">
        <f>VLOOKUP(B169,Data_afgrøder!$A$1:$BG$28,COLUMN(Data_afgrøder!AY:AY),FALSE)</f>
        <v>#N/A</v>
      </c>
      <c r="T169" s="12"/>
      <c r="U169" s="45" t="e">
        <f>IF(T169&gt;0,T169,S169)*6*Forside!$B$7*F169</f>
        <v>#N/A</v>
      </c>
      <c r="V169" s="12" t="e">
        <f>VLOOKUP(B169,Data_afgrøder!$A$1:$BG$28,COLUMN(Data_afgrøder!BA:BA),FALSE)</f>
        <v>#N/A</v>
      </c>
      <c r="W169" s="45" t="e">
        <f>V169*14*Forside!$B$7*F169</f>
        <v>#N/A</v>
      </c>
      <c r="X169" s="45" t="e">
        <f>VLOOKUP(B169,Data_afgrøder!$A$1:$BP$29,COLUMN(Data_afgrøder!BB174),FALSE)*#REF!/1000*VLOOKUP(B169,Data_afgrøder!$A$1:$BS$29,COLUMN(Data_afgrøder!$AO$2),FALSE)*Forside!$B$7</f>
        <v>#N/A</v>
      </c>
      <c r="Y169" s="45" t="e">
        <f>VLOOKUP(B169,Data_afgrøder!$A$1:$BP$29,COLUMN(Data_afgrøder!BC174),FALSE)*#REF!/1000*VLOOKUP(B169,Data_afgrøder!$A$1:$BS$29,COLUMN(Data_afgrøder!$AO$2),FALSE)*Forside!$B$7</f>
        <v>#N/A</v>
      </c>
      <c r="Z169" s="45" t="e">
        <f>VLOOKUP(B169,Data_afgrøder!$A$1:$BP$29,COLUMN(Data_afgrøder!BD174),FALSE)*#REF!/1000*VLOOKUP(B169,Data_afgrøder!$A$1:$BS$29,COLUMN(Data_afgrøder!$AO$2),FALSE)*Forside!$B$7</f>
        <v>#N/A</v>
      </c>
      <c r="AA169" s="45" t="e">
        <f>VLOOKUP(B169,Data_afgrøder!$A$1:$BP$29,COLUMN(Data_afgrøder!BE174),FALSE)*#REF!/1000*VLOOKUP(B169,Data_afgrøder!$A$1:$BS$29,COLUMN(Data_afgrøder!$AO$2),FALSE)*Forside!$B$7</f>
        <v>#N/A</v>
      </c>
      <c r="AB169" s="12">
        <v>0.2</v>
      </c>
      <c r="AC169" s="12"/>
      <c r="AD169" s="45" t="e">
        <f>IF(AC169&gt;0,AC169,AB169)*1.5*Forside!$B$7*F169</f>
        <v>#N/A</v>
      </c>
      <c r="AE169" s="45" t="e">
        <f t="shared" si="5"/>
        <v>#N/A</v>
      </c>
    </row>
    <row r="170" spans="1:31" x14ac:dyDescent="0.2">
      <c r="A170" s="12">
        <f>Forside!A182</f>
        <v>0</v>
      </c>
      <c r="B170" s="12">
        <f>Forside!B182</f>
        <v>0</v>
      </c>
      <c r="C170" s="53">
        <f>Forside!D182</f>
        <v>0</v>
      </c>
      <c r="D170" s="89">
        <f>Forside!E182</f>
        <v>0</v>
      </c>
      <c r="E170" s="53">
        <f>Forside!S182</f>
        <v>0</v>
      </c>
      <c r="F170" s="12" t="e">
        <f>VLOOKUP(C170,Data_afgrøder!$A$30:$N$43,COLUMN(Data_afgrøder!B171),FALSE)</f>
        <v>#N/A</v>
      </c>
      <c r="G170" s="12">
        <v>0.9</v>
      </c>
      <c r="H170" s="54">
        <v>0</v>
      </c>
      <c r="I170" s="45" t="e">
        <f>IF(H170&gt;-1,H170,G170)*20.7*Forside!$B$7*F170</f>
        <v>#N/A</v>
      </c>
      <c r="J170" s="54">
        <v>1</v>
      </c>
      <c r="K170" s="12">
        <v>3</v>
      </c>
      <c r="L170" s="45" t="e">
        <f>IF(K170&gt;0,K170,J170)*1.7*Forside!$B$7*F170</f>
        <v>#N/A</v>
      </c>
      <c r="M170" s="12" t="e">
        <f>VLOOKUP(B170,Data_afgrøder!$A$1:$BM$29,COLUMN(Data_afgrøder!$AX$2),FALSE)</f>
        <v>#N/A</v>
      </c>
      <c r="N170" s="110"/>
      <c r="O170" s="45" t="e">
        <f>IF(N170&gt;0,N170,M170)*6.4*Forside!$B$7*F170</f>
        <v>#N/A</v>
      </c>
      <c r="P170" s="12" t="e">
        <f>VLOOKUP(B170,Data_afgrøder!$A$2:$BS$25,COLUMN(Data_afgrøder!AZ171),FALSE)</f>
        <v>#N/A</v>
      </c>
      <c r="Q170" s="12"/>
      <c r="R170" s="45" t="e">
        <f>IF(Q170&gt;0,Q170,P170)*1.8*Forside!$B$7*F170</f>
        <v>#N/A</v>
      </c>
      <c r="S170" s="12" t="e">
        <f>VLOOKUP(B170,Data_afgrøder!$A$1:$BG$28,COLUMN(Data_afgrøder!AY:AY),FALSE)</f>
        <v>#N/A</v>
      </c>
      <c r="T170" s="12"/>
      <c r="U170" s="45" t="e">
        <f>IF(T170&gt;0,T170,S170)*6*Forside!$B$7*F170</f>
        <v>#N/A</v>
      </c>
      <c r="V170" s="12" t="e">
        <f>VLOOKUP(B170,Data_afgrøder!$A$1:$BG$28,COLUMN(Data_afgrøder!BA:BA),FALSE)</f>
        <v>#N/A</v>
      </c>
      <c r="W170" s="45" t="e">
        <f>V170*14*Forside!$B$7*F170</f>
        <v>#N/A</v>
      </c>
      <c r="X170" s="45" t="e">
        <f>VLOOKUP(B170,Data_afgrøder!$A$1:$BP$29,COLUMN(Data_afgrøder!BB175),FALSE)*#REF!/1000*VLOOKUP(B170,Data_afgrøder!$A$1:$BS$29,COLUMN(Data_afgrøder!$AO$2),FALSE)*Forside!$B$7</f>
        <v>#N/A</v>
      </c>
      <c r="Y170" s="45" t="e">
        <f>VLOOKUP(B170,Data_afgrøder!$A$1:$BP$29,COLUMN(Data_afgrøder!BC175),FALSE)*#REF!/1000*VLOOKUP(B170,Data_afgrøder!$A$1:$BS$29,COLUMN(Data_afgrøder!$AO$2),FALSE)*Forside!$B$7</f>
        <v>#N/A</v>
      </c>
      <c r="Z170" s="45" t="e">
        <f>VLOOKUP(B170,Data_afgrøder!$A$1:$BP$29,COLUMN(Data_afgrøder!BD175),FALSE)*#REF!/1000*VLOOKUP(B170,Data_afgrøder!$A$1:$BS$29,COLUMN(Data_afgrøder!$AO$2),FALSE)*Forside!$B$7</f>
        <v>#N/A</v>
      </c>
      <c r="AA170" s="45" t="e">
        <f>VLOOKUP(B170,Data_afgrøder!$A$1:$BP$29,COLUMN(Data_afgrøder!BE175),FALSE)*#REF!/1000*VLOOKUP(B170,Data_afgrøder!$A$1:$BS$29,COLUMN(Data_afgrøder!$AO$2),FALSE)*Forside!$B$7</f>
        <v>#N/A</v>
      </c>
      <c r="AB170" s="12">
        <v>0.2</v>
      </c>
      <c r="AC170" s="12"/>
      <c r="AD170" s="45" t="e">
        <f>IF(AC170&gt;0,AC170,AB170)*1.5*Forside!$B$7*F170</f>
        <v>#N/A</v>
      </c>
      <c r="AE170" s="45" t="e">
        <f t="shared" si="5"/>
        <v>#N/A</v>
      </c>
    </row>
    <row r="171" spans="1:31" x14ac:dyDescent="0.2">
      <c r="A171" s="12">
        <f>Forside!A183</f>
        <v>0</v>
      </c>
      <c r="B171" s="12">
        <f>Forside!B183</f>
        <v>0</v>
      </c>
      <c r="C171" s="53">
        <f>Forside!D183</f>
        <v>0</v>
      </c>
      <c r="D171" s="89">
        <f>Forside!E183</f>
        <v>0</v>
      </c>
      <c r="E171" s="53">
        <f>Forside!S183</f>
        <v>0</v>
      </c>
      <c r="F171" s="12" t="e">
        <f>VLOOKUP(C171,Data_afgrøder!$A$30:$N$43,COLUMN(Data_afgrøder!B172),FALSE)</f>
        <v>#N/A</v>
      </c>
      <c r="G171" s="12">
        <v>0.9</v>
      </c>
      <c r="H171" s="54">
        <v>0</v>
      </c>
      <c r="I171" s="45" t="e">
        <f>IF(H171&gt;-1,H171,G171)*20.7*Forside!$B$7*F171</f>
        <v>#N/A</v>
      </c>
      <c r="J171" s="54">
        <v>1</v>
      </c>
      <c r="K171" s="12">
        <v>3</v>
      </c>
      <c r="L171" s="45" t="e">
        <f>IF(K171&gt;0,K171,J171)*1.7*Forside!$B$7*F171</f>
        <v>#N/A</v>
      </c>
      <c r="M171" s="12" t="e">
        <f>VLOOKUP(B171,Data_afgrøder!$A$1:$BM$29,COLUMN(Data_afgrøder!$AX$2),FALSE)</f>
        <v>#N/A</v>
      </c>
      <c r="N171" s="110"/>
      <c r="O171" s="45" t="e">
        <f>IF(N171&gt;0,N171,M171)*6.4*Forside!$B$7*F171</f>
        <v>#N/A</v>
      </c>
      <c r="P171" s="12" t="e">
        <f>VLOOKUP(B171,Data_afgrøder!$A$2:$BS$25,COLUMN(Data_afgrøder!AZ172),FALSE)</f>
        <v>#N/A</v>
      </c>
      <c r="Q171" s="12"/>
      <c r="R171" s="45" t="e">
        <f>IF(Q171&gt;0,Q171,P171)*1.8*Forside!$B$7*F171</f>
        <v>#N/A</v>
      </c>
      <c r="S171" s="12" t="e">
        <f>VLOOKUP(B171,Data_afgrøder!$A$1:$BG$28,COLUMN(Data_afgrøder!AY:AY),FALSE)</f>
        <v>#N/A</v>
      </c>
      <c r="T171" s="12"/>
      <c r="U171" s="45" t="e">
        <f>IF(T171&gt;0,T171,S171)*6*Forside!$B$7*F171</f>
        <v>#N/A</v>
      </c>
      <c r="V171" s="12" t="e">
        <f>VLOOKUP(B171,Data_afgrøder!$A$1:$BG$28,COLUMN(Data_afgrøder!BA:BA),FALSE)</f>
        <v>#N/A</v>
      </c>
      <c r="W171" s="45" t="e">
        <f>V171*14*Forside!$B$7*F171</f>
        <v>#N/A</v>
      </c>
      <c r="X171" s="45" t="e">
        <f>VLOOKUP(B171,Data_afgrøder!$A$1:$BP$29,COLUMN(Data_afgrøder!BB176),FALSE)*#REF!/1000*VLOOKUP(B171,Data_afgrøder!$A$1:$BS$29,COLUMN(Data_afgrøder!$AO$2),FALSE)*Forside!$B$7</f>
        <v>#N/A</v>
      </c>
      <c r="Y171" s="45" t="e">
        <f>VLOOKUP(B171,Data_afgrøder!$A$1:$BP$29,COLUMN(Data_afgrøder!BC176),FALSE)*#REF!/1000*VLOOKUP(B171,Data_afgrøder!$A$1:$BS$29,COLUMN(Data_afgrøder!$AO$2),FALSE)*Forside!$B$7</f>
        <v>#N/A</v>
      </c>
      <c r="Z171" s="45" t="e">
        <f>VLOOKUP(B171,Data_afgrøder!$A$1:$BP$29,COLUMN(Data_afgrøder!BD176),FALSE)*#REF!/1000*VLOOKUP(B171,Data_afgrøder!$A$1:$BS$29,COLUMN(Data_afgrøder!$AO$2),FALSE)*Forside!$B$7</f>
        <v>#N/A</v>
      </c>
      <c r="AA171" s="45" t="e">
        <f>VLOOKUP(B171,Data_afgrøder!$A$1:$BP$29,COLUMN(Data_afgrøder!BE176),FALSE)*#REF!/1000*VLOOKUP(B171,Data_afgrøder!$A$1:$BS$29,COLUMN(Data_afgrøder!$AO$2),FALSE)*Forside!$B$7</f>
        <v>#N/A</v>
      </c>
      <c r="AB171" s="12">
        <v>0.2</v>
      </c>
      <c r="AC171" s="12"/>
      <c r="AD171" s="45" t="e">
        <f>IF(AC171&gt;0,AC171,AB171)*1.5*Forside!$B$7*F171</f>
        <v>#N/A</v>
      </c>
      <c r="AE171" s="45" t="e">
        <f t="shared" si="5"/>
        <v>#N/A</v>
      </c>
    </row>
    <row r="172" spans="1:31" x14ac:dyDescent="0.2">
      <c r="A172" s="12">
        <f>Forside!A184</f>
        <v>0</v>
      </c>
      <c r="B172" s="12">
        <f>Forside!B184</f>
        <v>0</v>
      </c>
      <c r="C172" s="53">
        <f>Forside!D184</f>
        <v>0</v>
      </c>
      <c r="D172" s="89">
        <f>Forside!E184</f>
        <v>0</v>
      </c>
      <c r="E172" s="53">
        <f>Forside!S184</f>
        <v>0</v>
      </c>
      <c r="F172" s="12" t="e">
        <f>VLOOKUP(C172,Data_afgrøder!$A$30:$N$43,COLUMN(Data_afgrøder!B173),FALSE)</f>
        <v>#N/A</v>
      </c>
      <c r="G172" s="12">
        <v>0.9</v>
      </c>
      <c r="H172" s="154">
        <v>1</v>
      </c>
      <c r="I172" s="45" t="e">
        <f>IF(H172&gt;-1,H172,G172)*20.7*Forside!$B$7*F172</f>
        <v>#N/A</v>
      </c>
      <c r="J172" s="54">
        <v>1</v>
      </c>
      <c r="K172" s="12">
        <v>3</v>
      </c>
      <c r="L172" s="45" t="e">
        <f>IF(K172&gt;0,K172,J172)*1.7*Forside!$B$7*F172</f>
        <v>#N/A</v>
      </c>
      <c r="M172" s="12" t="e">
        <f>VLOOKUP(B172,Data_afgrøder!$A$1:$BM$29,COLUMN(Data_afgrøder!$AX$2),FALSE)</f>
        <v>#N/A</v>
      </c>
      <c r="N172" s="110"/>
      <c r="O172" s="45" t="e">
        <f>IF(N172&gt;0,N172,M172)*6.4*Forside!$B$7*F172</f>
        <v>#N/A</v>
      </c>
      <c r="P172" s="12" t="e">
        <f>VLOOKUP(B172,Data_afgrøder!$A$2:$BS$25,COLUMN(Data_afgrøder!AZ173),FALSE)</f>
        <v>#N/A</v>
      </c>
      <c r="Q172" s="12"/>
      <c r="R172" s="45" t="e">
        <f>IF(Q172&gt;0,Q172,P172)*1.8*Forside!$B$7*F172</f>
        <v>#N/A</v>
      </c>
      <c r="S172" s="12" t="e">
        <f>VLOOKUP(B172,Data_afgrøder!$A$1:$BG$28,COLUMN(Data_afgrøder!AY:AY),FALSE)</f>
        <v>#N/A</v>
      </c>
      <c r="T172" s="12"/>
      <c r="U172" s="45" t="e">
        <f>IF(T172&gt;0,T172,S172)*6*Forside!$B$7*F172</f>
        <v>#N/A</v>
      </c>
      <c r="V172" s="12" t="e">
        <f>VLOOKUP(B172,Data_afgrøder!$A$1:$BG$28,COLUMN(Data_afgrøder!BA:BA),FALSE)</f>
        <v>#N/A</v>
      </c>
      <c r="W172" s="45" t="e">
        <f>V172*14*Forside!$B$7*F172</f>
        <v>#N/A</v>
      </c>
      <c r="X172" s="45" t="e">
        <f>VLOOKUP(B172,Data_afgrøder!$A$1:$BP$29,COLUMN(Data_afgrøder!BB177),FALSE)*#REF!/1000*VLOOKUP(B172,Data_afgrøder!$A$1:$BS$29,COLUMN(Data_afgrøder!$AO$2),FALSE)*Forside!$B$7</f>
        <v>#N/A</v>
      </c>
      <c r="Y172" s="45" t="e">
        <f>VLOOKUP(B172,Data_afgrøder!$A$1:$BP$29,COLUMN(Data_afgrøder!BC177),FALSE)*#REF!/1000*VLOOKUP(B172,Data_afgrøder!$A$1:$BS$29,COLUMN(Data_afgrøder!$AO$2),FALSE)*Forside!$B$7</f>
        <v>#N/A</v>
      </c>
      <c r="Z172" s="45" t="e">
        <f>VLOOKUP(B172,Data_afgrøder!$A$1:$BP$29,COLUMN(Data_afgrøder!BD177),FALSE)*#REF!/1000*VLOOKUP(B172,Data_afgrøder!$A$1:$BS$29,COLUMN(Data_afgrøder!$AO$2),FALSE)*Forside!$B$7</f>
        <v>#N/A</v>
      </c>
      <c r="AA172" s="45" t="e">
        <f>VLOOKUP(B172,Data_afgrøder!$A$1:$BP$29,COLUMN(Data_afgrøder!BE177),FALSE)*#REF!/1000*VLOOKUP(B172,Data_afgrøder!$A$1:$BS$29,COLUMN(Data_afgrøder!$AO$2),FALSE)*Forside!$B$7</f>
        <v>#N/A</v>
      </c>
      <c r="AB172" s="12">
        <v>0.2</v>
      </c>
      <c r="AC172" s="12"/>
      <c r="AD172" s="45" t="e">
        <f>IF(AC172&gt;0,AC172,AB172)*1.5*Forside!$B$7*F172</f>
        <v>#N/A</v>
      </c>
      <c r="AE172" s="45" t="e">
        <f t="shared" si="5"/>
        <v>#N/A</v>
      </c>
    </row>
    <row r="173" spans="1:31" x14ac:dyDescent="0.2">
      <c r="A173" s="12">
        <f>Forside!A185</f>
        <v>0</v>
      </c>
      <c r="B173" s="12">
        <f>Forside!B185</f>
        <v>0</v>
      </c>
      <c r="C173" s="53">
        <f>Forside!D185</f>
        <v>0</v>
      </c>
      <c r="D173" s="89">
        <f>Forside!E185</f>
        <v>0</v>
      </c>
      <c r="E173" s="53">
        <f>Forside!S185</f>
        <v>0</v>
      </c>
      <c r="F173" s="12" t="e">
        <f>VLOOKUP(C173,Data_afgrøder!$A$30:$N$43,COLUMN(Data_afgrøder!B174),FALSE)</f>
        <v>#N/A</v>
      </c>
      <c r="G173" s="12">
        <v>0.9</v>
      </c>
      <c r="H173" s="154">
        <v>1</v>
      </c>
      <c r="I173" s="45" t="e">
        <f>IF(H173&gt;-1,H173,G173)*20.7*Forside!$B$7*F173</f>
        <v>#N/A</v>
      </c>
      <c r="J173" s="54">
        <v>1</v>
      </c>
      <c r="K173" s="12">
        <v>3</v>
      </c>
      <c r="L173" s="45" t="e">
        <f>IF(K173&gt;0,K173,J173)*1.7*Forside!$B$7*F173</f>
        <v>#N/A</v>
      </c>
      <c r="M173" s="12" t="e">
        <f>VLOOKUP(B173,Data_afgrøder!$A$1:$BM$29,COLUMN(Data_afgrøder!$AX$2),FALSE)</f>
        <v>#N/A</v>
      </c>
      <c r="N173" s="110"/>
      <c r="O173" s="45" t="e">
        <f>IF(N173&gt;0,N173,M173)*6.4*Forside!$B$7*F173</f>
        <v>#N/A</v>
      </c>
      <c r="P173" s="12" t="e">
        <f>VLOOKUP(B173,Data_afgrøder!$A$2:$BS$25,COLUMN(Data_afgrøder!AZ174),FALSE)</f>
        <v>#N/A</v>
      </c>
      <c r="Q173" s="12"/>
      <c r="R173" s="45" t="e">
        <f>IF(Q173&gt;0,Q173,P173)*1.8*Forside!$B$7*F173</f>
        <v>#N/A</v>
      </c>
      <c r="S173" s="12" t="e">
        <f>VLOOKUP(B173,Data_afgrøder!$A$1:$BG$28,COLUMN(Data_afgrøder!AY:AY),FALSE)</f>
        <v>#N/A</v>
      </c>
      <c r="T173" s="12"/>
      <c r="U173" s="45" t="e">
        <f>IF(T173&gt;0,T173,S173)*6*Forside!$B$7*F173</f>
        <v>#N/A</v>
      </c>
      <c r="V173" s="12" t="e">
        <f>VLOOKUP(B173,Data_afgrøder!$A$1:$BG$28,COLUMN(Data_afgrøder!BA:BA),FALSE)</f>
        <v>#N/A</v>
      </c>
      <c r="W173" s="45" t="e">
        <f>V173*14*Forside!$B$7*F173</f>
        <v>#N/A</v>
      </c>
      <c r="X173" s="45" t="e">
        <f>VLOOKUP(B173,Data_afgrøder!$A$1:$BP$29,COLUMN(Data_afgrøder!BB178),FALSE)*#REF!/1000*VLOOKUP(B173,Data_afgrøder!$A$1:$BS$29,COLUMN(Data_afgrøder!$AO$2),FALSE)*Forside!$B$7</f>
        <v>#N/A</v>
      </c>
      <c r="Y173" s="45" t="e">
        <f>VLOOKUP(B173,Data_afgrøder!$A$1:$BP$29,COLUMN(Data_afgrøder!BC178),FALSE)*#REF!/1000*VLOOKUP(B173,Data_afgrøder!$A$1:$BS$29,COLUMN(Data_afgrøder!$AO$2),FALSE)*Forside!$B$7</f>
        <v>#N/A</v>
      </c>
      <c r="Z173" s="45" t="e">
        <f>VLOOKUP(B173,Data_afgrøder!$A$1:$BP$29,COLUMN(Data_afgrøder!BD178),FALSE)*#REF!/1000*VLOOKUP(B173,Data_afgrøder!$A$1:$BS$29,COLUMN(Data_afgrøder!$AO$2),FALSE)*Forside!$B$7</f>
        <v>#N/A</v>
      </c>
      <c r="AA173" s="45" t="e">
        <f>VLOOKUP(B173,Data_afgrøder!$A$1:$BP$29,COLUMN(Data_afgrøder!BE178),FALSE)*#REF!/1000*VLOOKUP(B173,Data_afgrøder!$A$1:$BS$29,COLUMN(Data_afgrøder!$AO$2),FALSE)*Forside!$B$7</f>
        <v>#N/A</v>
      </c>
      <c r="AB173" s="12">
        <v>0.2</v>
      </c>
      <c r="AC173" s="12"/>
      <c r="AD173" s="45" t="e">
        <f>IF(AC173&gt;0,AC173,AB173)*1.5*Forside!$B$7*F173</f>
        <v>#N/A</v>
      </c>
      <c r="AE173" s="45" t="e">
        <f t="shared" si="5"/>
        <v>#N/A</v>
      </c>
    </row>
    <row r="174" spans="1:31" x14ac:dyDescent="0.2">
      <c r="A174" s="12">
        <f>Forside!A186</f>
        <v>0</v>
      </c>
      <c r="B174" s="12">
        <f>Forside!B186</f>
        <v>0</v>
      </c>
      <c r="C174" s="53">
        <f>Forside!D186</f>
        <v>0</v>
      </c>
      <c r="D174" s="89">
        <f>Forside!E186</f>
        <v>0</v>
      </c>
      <c r="E174" s="53">
        <f>Forside!S186</f>
        <v>0</v>
      </c>
      <c r="F174" s="12" t="e">
        <f>VLOOKUP(C174,Data_afgrøder!$A$30:$N$43,COLUMN(Data_afgrøder!B175),FALSE)</f>
        <v>#N/A</v>
      </c>
      <c r="G174" s="12">
        <v>0.9</v>
      </c>
      <c r="H174" s="154">
        <v>0</v>
      </c>
      <c r="I174" s="45" t="e">
        <f>IF(H174&gt;-1,H174,G174)*20.7*Forside!$B$7*F174</f>
        <v>#N/A</v>
      </c>
      <c r="J174" s="54">
        <v>1</v>
      </c>
      <c r="K174" s="12">
        <v>3</v>
      </c>
      <c r="L174" s="45" t="e">
        <f>IF(K174&gt;0,K174,J174)*1.7*Forside!$B$7*F174</f>
        <v>#N/A</v>
      </c>
      <c r="M174" s="12" t="e">
        <f>VLOOKUP(B174,Data_afgrøder!$A$1:$BM$29,COLUMN(Data_afgrøder!$AX$2),FALSE)</f>
        <v>#N/A</v>
      </c>
      <c r="N174" s="110"/>
      <c r="O174" s="45" t="e">
        <f>IF(N174&gt;0,N174,M174)*6.4*Forside!$B$7*F174</f>
        <v>#N/A</v>
      </c>
      <c r="P174" s="12" t="e">
        <f>VLOOKUP(B174,Data_afgrøder!$A$2:$BS$25,COLUMN(Data_afgrøder!AZ175),FALSE)</f>
        <v>#N/A</v>
      </c>
      <c r="Q174" s="12"/>
      <c r="R174" s="45" t="e">
        <f>IF(Q174&gt;0,Q174,P174)*1.8*Forside!$B$7*F174</f>
        <v>#N/A</v>
      </c>
      <c r="S174" s="12" t="e">
        <f>VLOOKUP(B174,Data_afgrøder!$A$1:$BG$28,COLUMN(Data_afgrøder!AY:AY),FALSE)</f>
        <v>#N/A</v>
      </c>
      <c r="T174" s="12"/>
      <c r="U174" s="45" t="e">
        <f>IF(T174&gt;0,T174,S174)*6*Forside!$B$7*F174</f>
        <v>#N/A</v>
      </c>
      <c r="V174" s="12" t="e">
        <f>VLOOKUP(B174,Data_afgrøder!$A$1:$BG$28,COLUMN(Data_afgrøder!BA:BA),FALSE)</f>
        <v>#N/A</v>
      </c>
      <c r="W174" s="45" t="e">
        <f>V174*14*Forside!$B$7*F174</f>
        <v>#N/A</v>
      </c>
      <c r="X174" s="45" t="e">
        <f>VLOOKUP(B174,Data_afgrøder!$A$1:$BP$29,COLUMN(Data_afgrøder!BB179),FALSE)*#REF!/1000*VLOOKUP(B174,Data_afgrøder!$A$1:$BS$29,COLUMN(Data_afgrøder!$AO$2),FALSE)*Forside!$B$7</f>
        <v>#N/A</v>
      </c>
      <c r="Y174" s="45" t="e">
        <f>VLOOKUP(B174,Data_afgrøder!$A$1:$BP$29,COLUMN(Data_afgrøder!BC179),FALSE)*#REF!/1000*VLOOKUP(B174,Data_afgrøder!$A$1:$BS$29,COLUMN(Data_afgrøder!$AO$2),FALSE)*Forside!$B$7</f>
        <v>#N/A</v>
      </c>
      <c r="Z174" s="45" t="e">
        <f>VLOOKUP(B174,Data_afgrøder!$A$1:$BP$29,COLUMN(Data_afgrøder!BD179),FALSE)*#REF!/1000*VLOOKUP(B174,Data_afgrøder!$A$1:$BS$29,COLUMN(Data_afgrøder!$AO$2),FALSE)*Forside!$B$7</f>
        <v>#N/A</v>
      </c>
      <c r="AA174" s="45" t="e">
        <f>VLOOKUP(B174,Data_afgrøder!$A$1:$BP$29,COLUMN(Data_afgrøder!BE179),FALSE)*#REF!/1000*VLOOKUP(B174,Data_afgrøder!$A$1:$BS$29,COLUMN(Data_afgrøder!$AO$2),FALSE)*Forside!$B$7</f>
        <v>#N/A</v>
      </c>
      <c r="AB174" s="12">
        <v>0.2</v>
      </c>
      <c r="AC174" s="12"/>
      <c r="AD174" s="45" t="e">
        <f>IF(AC174&gt;0,AC174,AB174)*1.5*Forside!$B$7*F174</f>
        <v>#N/A</v>
      </c>
      <c r="AE174" s="45" t="e">
        <f t="shared" si="5"/>
        <v>#N/A</v>
      </c>
    </row>
    <row r="175" spans="1:31" x14ac:dyDescent="0.2">
      <c r="A175" s="12">
        <f>Forside!A187</f>
        <v>0</v>
      </c>
      <c r="B175" s="12">
        <f>Forside!B187</f>
        <v>0</v>
      </c>
      <c r="C175" s="53">
        <f>Forside!D187</f>
        <v>0</v>
      </c>
      <c r="D175" s="89">
        <f>Forside!E187</f>
        <v>0</v>
      </c>
      <c r="E175" s="53">
        <f>Forside!S187</f>
        <v>0</v>
      </c>
      <c r="F175" s="12" t="e">
        <f>VLOOKUP(C175,Data_afgrøder!$A$30:$N$43,COLUMN(Data_afgrøder!B176),FALSE)</f>
        <v>#N/A</v>
      </c>
      <c r="G175" s="12">
        <v>0.9</v>
      </c>
      <c r="H175" s="154">
        <v>1</v>
      </c>
      <c r="I175" s="45" t="e">
        <f>IF(H175&gt;-1,H175,G175)*20.7*Forside!$B$7*F175</f>
        <v>#N/A</v>
      </c>
      <c r="J175" s="54">
        <v>1</v>
      </c>
      <c r="K175" s="12">
        <v>3</v>
      </c>
      <c r="L175" s="45" t="e">
        <f>IF(K175&gt;0,K175,J175)*1.7*Forside!$B$7*F175</f>
        <v>#N/A</v>
      </c>
      <c r="M175" s="12" t="e">
        <f>VLOOKUP(B175,Data_afgrøder!$A$1:$BM$29,COLUMN(Data_afgrøder!$AX$2),FALSE)</f>
        <v>#N/A</v>
      </c>
      <c r="N175" s="110"/>
      <c r="O175" s="45" t="e">
        <f>IF(N175&gt;0,N175,M175)*6.4*Forside!$B$7*F175</f>
        <v>#N/A</v>
      </c>
      <c r="P175" s="12" t="e">
        <f>VLOOKUP(B175,Data_afgrøder!$A$2:$BS$25,COLUMN(Data_afgrøder!AZ176),FALSE)</f>
        <v>#N/A</v>
      </c>
      <c r="Q175" s="12"/>
      <c r="R175" s="45" t="e">
        <f>IF(Q175&gt;0,Q175,P175)*1.8*Forside!$B$7*F175</f>
        <v>#N/A</v>
      </c>
      <c r="S175" s="12" t="e">
        <f>VLOOKUP(B175,Data_afgrøder!$A$1:$BG$28,COLUMN(Data_afgrøder!AY:AY),FALSE)</f>
        <v>#N/A</v>
      </c>
      <c r="T175" s="12"/>
      <c r="U175" s="45" t="e">
        <f>IF(T175&gt;0,T175,S175)*6*Forside!$B$7*F175</f>
        <v>#N/A</v>
      </c>
      <c r="V175" s="12" t="e">
        <f>VLOOKUP(B175,Data_afgrøder!$A$1:$BG$28,COLUMN(Data_afgrøder!BA:BA),FALSE)</f>
        <v>#N/A</v>
      </c>
      <c r="W175" s="45" t="e">
        <f>V175*14*Forside!$B$7*F175</f>
        <v>#N/A</v>
      </c>
      <c r="X175" s="45" t="e">
        <f>VLOOKUP(B175,Data_afgrøder!$A$1:$BP$29,COLUMN(Data_afgrøder!BB180),FALSE)*#REF!/1000*VLOOKUP(B175,Data_afgrøder!$A$1:$BS$29,COLUMN(Data_afgrøder!$AO$2),FALSE)*Forside!$B$7</f>
        <v>#N/A</v>
      </c>
      <c r="Y175" s="45" t="e">
        <f>VLOOKUP(B175,Data_afgrøder!$A$1:$BP$29,COLUMN(Data_afgrøder!BC180),FALSE)*#REF!/1000*VLOOKUP(B175,Data_afgrøder!$A$1:$BS$29,COLUMN(Data_afgrøder!$AO$2),FALSE)*Forside!$B$7</f>
        <v>#N/A</v>
      </c>
      <c r="Z175" s="45" t="e">
        <f>VLOOKUP(B175,Data_afgrøder!$A$1:$BP$29,COLUMN(Data_afgrøder!BD180),FALSE)*#REF!/1000*VLOOKUP(B175,Data_afgrøder!$A$1:$BS$29,COLUMN(Data_afgrøder!$AO$2),FALSE)*Forside!$B$7</f>
        <v>#N/A</v>
      </c>
      <c r="AA175" s="45" t="e">
        <f>VLOOKUP(B175,Data_afgrøder!$A$1:$BP$29,COLUMN(Data_afgrøder!BE180),FALSE)*#REF!/1000*VLOOKUP(B175,Data_afgrøder!$A$1:$BS$29,COLUMN(Data_afgrøder!$AO$2),FALSE)*Forside!$B$7</f>
        <v>#N/A</v>
      </c>
      <c r="AB175" s="12">
        <v>0.2</v>
      </c>
      <c r="AC175" s="12"/>
      <c r="AD175" s="45" t="e">
        <f>IF(AC175&gt;0,AC175,AB175)*1.5*Forside!$B$7*F175</f>
        <v>#N/A</v>
      </c>
      <c r="AE175" s="45" t="e">
        <f t="shared" si="5"/>
        <v>#N/A</v>
      </c>
    </row>
    <row r="176" spans="1:31" x14ac:dyDescent="0.2">
      <c r="A176" s="12">
        <f>Forside!A188</f>
        <v>0</v>
      </c>
      <c r="B176" s="12">
        <f>Forside!B188</f>
        <v>0</v>
      </c>
      <c r="C176" s="53">
        <f>Forside!D188</f>
        <v>0</v>
      </c>
      <c r="D176" s="89">
        <f>Forside!E188</f>
        <v>0</v>
      </c>
      <c r="E176" s="53">
        <f>Forside!S188</f>
        <v>0</v>
      </c>
      <c r="F176" s="12" t="e">
        <f>VLOOKUP(C176,Data_afgrøder!$A$30:$N$43,COLUMN(Data_afgrøder!B177),FALSE)</f>
        <v>#N/A</v>
      </c>
      <c r="G176" s="12">
        <v>0.9</v>
      </c>
      <c r="H176" s="154">
        <v>1</v>
      </c>
      <c r="I176" s="45" t="e">
        <f>IF(H176&gt;-1,H176,G176)*20.7*Forside!$B$7*F176</f>
        <v>#N/A</v>
      </c>
      <c r="J176" s="54">
        <v>1</v>
      </c>
      <c r="K176" s="12">
        <v>3</v>
      </c>
      <c r="L176" s="45" t="e">
        <f>IF(K176&gt;0,K176,J176)*1.7*Forside!$B$7*F176</f>
        <v>#N/A</v>
      </c>
      <c r="M176" s="12" t="e">
        <f>VLOOKUP(B176,Data_afgrøder!$A$1:$BM$29,COLUMN(Data_afgrøder!$AX$2),FALSE)</f>
        <v>#N/A</v>
      </c>
      <c r="N176" s="110"/>
      <c r="O176" s="45" t="e">
        <f>IF(N176&gt;0,N176,M176)*6.4*Forside!$B$7*F176</f>
        <v>#N/A</v>
      </c>
      <c r="P176" s="12" t="e">
        <f>VLOOKUP(B176,Data_afgrøder!$A$2:$BS$25,COLUMN(Data_afgrøder!AZ177),FALSE)</f>
        <v>#N/A</v>
      </c>
      <c r="Q176" s="12"/>
      <c r="R176" s="45" t="e">
        <f>IF(Q176&gt;0,Q176,P176)*1.8*Forside!$B$7*F176</f>
        <v>#N/A</v>
      </c>
      <c r="S176" s="12" t="e">
        <f>VLOOKUP(B176,Data_afgrøder!$A$1:$BG$28,COLUMN(Data_afgrøder!AY:AY),FALSE)</f>
        <v>#N/A</v>
      </c>
      <c r="T176" s="12"/>
      <c r="U176" s="45" t="e">
        <f>IF(T176&gt;0,T176,S176)*6*Forside!$B$7*F176</f>
        <v>#N/A</v>
      </c>
      <c r="V176" s="12" t="e">
        <f>VLOOKUP(B176,Data_afgrøder!$A$1:$BG$28,COLUMN(Data_afgrøder!BA:BA),FALSE)</f>
        <v>#N/A</v>
      </c>
      <c r="W176" s="45" t="e">
        <f>V176*14*Forside!$B$7*F176</f>
        <v>#N/A</v>
      </c>
      <c r="X176" s="45" t="e">
        <f>VLOOKUP(B176,Data_afgrøder!$A$1:$BP$29,COLUMN(Data_afgrøder!BB181),FALSE)*#REF!/1000*VLOOKUP(B176,Data_afgrøder!$A$1:$BS$29,COLUMN(Data_afgrøder!$AO$2),FALSE)*Forside!$B$7</f>
        <v>#N/A</v>
      </c>
      <c r="Y176" s="45" t="e">
        <f>VLOOKUP(B176,Data_afgrøder!$A$1:$BP$29,COLUMN(Data_afgrøder!BC181),FALSE)*#REF!/1000*VLOOKUP(B176,Data_afgrøder!$A$1:$BS$29,COLUMN(Data_afgrøder!$AO$2),FALSE)*Forside!$B$7</f>
        <v>#N/A</v>
      </c>
      <c r="Z176" s="45" t="e">
        <f>VLOOKUP(B176,Data_afgrøder!$A$1:$BP$29,COLUMN(Data_afgrøder!BD181),FALSE)*#REF!/1000*VLOOKUP(B176,Data_afgrøder!$A$1:$BS$29,COLUMN(Data_afgrøder!$AO$2),FALSE)*Forside!$B$7</f>
        <v>#N/A</v>
      </c>
      <c r="AA176" s="45" t="e">
        <f>VLOOKUP(B176,Data_afgrøder!$A$1:$BP$29,COLUMN(Data_afgrøder!BE181),FALSE)*#REF!/1000*VLOOKUP(B176,Data_afgrøder!$A$1:$BS$29,COLUMN(Data_afgrøder!$AO$2),FALSE)*Forside!$B$7</f>
        <v>#N/A</v>
      </c>
      <c r="AB176" s="12">
        <v>0.2</v>
      </c>
      <c r="AC176" s="12"/>
      <c r="AD176" s="45" t="e">
        <f>IF(AC176&gt;0,AC176,AB176)*1.5*Forside!$B$7*F176</f>
        <v>#N/A</v>
      </c>
      <c r="AE176" s="45" t="e">
        <f t="shared" si="5"/>
        <v>#N/A</v>
      </c>
    </row>
    <row r="177" spans="1:31" x14ac:dyDescent="0.2">
      <c r="A177" s="12">
        <f>Forside!A189</f>
        <v>0</v>
      </c>
      <c r="B177" s="12">
        <f>Forside!B189</f>
        <v>0</v>
      </c>
      <c r="C177" s="53">
        <f>Forside!D189</f>
        <v>0</v>
      </c>
      <c r="D177" s="89">
        <f>Forside!E189</f>
        <v>0</v>
      </c>
      <c r="E177" s="53">
        <f>Forside!S189</f>
        <v>0</v>
      </c>
      <c r="F177" s="12" t="e">
        <f>VLOOKUP(C177,Data_afgrøder!$A$30:$N$43,COLUMN(Data_afgrøder!B178),FALSE)</f>
        <v>#N/A</v>
      </c>
      <c r="G177" s="12">
        <v>0.9</v>
      </c>
      <c r="H177" s="154">
        <v>1</v>
      </c>
      <c r="I177" s="45" t="e">
        <f>IF(H177&gt;-1,H177,G177)*20.7*Forside!$B$7*F177</f>
        <v>#N/A</v>
      </c>
      <c r="J177" s="54">
        <v>1</v>
      </c>
      <c r="K177" s="12">
        <v>3</v>
      </c>
      <c r="L177" s="45" t="e">
        <f>IF(K177&gt;0,K177,J177)*1.7*Forside!$B$7*F177</f>
        <v>#N/A</v>
      </c>
      <c r="M177" s="12" t="e">
        <f>VLOOKUP(B177,Data_afgrøder!$A$1:$BM$29,COLUMN(Data_afgrøder!$AX$2),FALSE)</f>
        <v>#N/A</v>
      </c>
      <c r="N177" s="110"/>
      <c r="O177" s="45" t="e">
        <f>IF(N177&gt;0,N177,M177)*6.4*Forside!$B$7*F177</f>
        <v>#N/A</v>
      </c>
      <c r="P177" s="12" t="e">
        <f>VLOOKUP(B177,Data_afgrøder!$A$2:$BS$25,COLUMN(Data_afgrøder!AZ178),FALSE)</f>
        <v>#N/A</v>
      </c>
      <c r="Q177" s="12"/>
      <c r="R177" s="45" t="e">
        <f>IF(Q177&gt;0,Q177,P177)*1.8*Forside!$B$7*F177</f>
        <v>#N/A</v>
      </c>
      <c r="S177" s="12" t="e">
        <f>VLOOKUP(B177,Data_afgrøder!$A$1:$BG$28,COLUMN(Data_afgrøder!AY:AY),FALSE)</f>
        <v>#N/A</v>
      </c>
      <c r="T177" s="12"/>
      <c r="U177" s="45" t="e">
        <f>IF(T177&gt;0,T177,S177)*6*Forside!$B$7*F177</f>
        <v>#N/A</v>
      </c>
      <c r="V177" s="12" t="e">
        <f>VLOOKUP(B177,Data_afgrøder!$A$1:$BG$28,COLUMN(Data_afgrøder!BA:BA),FALSE)</f>
        <v>#N/A</v>
      </c>
      <c r="W177" s="45" t="e">
        <f>V177*14*Forside!$B$7*F177</f>
        <v>#N/A</v>
      </c>
      <c r="X177" s="45" t="e">
        <f>VLOOKUP(B177,Data_afgrøder!$A$1:$BP$29,COLUMN(Data_afgrøder!BB182),FALSE)*#REF!/1000*VLOOKUP(B177,Data_afgrøder!$A$1:$BS$29,COLUMN(Data_afgrøder!$AO$2),FALSE)*Forside!$B$7</f>
        <v>#N/A</v>
      </c>
      <c r="Y177" s="45" t="e">
        <f>VLOOKUP(B177,Data_afgrøder!$A$1:$BP$29,COLUMN(Data_afgrøder!BC182),FALSE)*#REF!/1000*VLOOKUP(B177,Data_afgrøder!$A$1:$BS$29,COLUMN(Data_afgrøder!$AO$2),FALSE)*Forside!$B$7</f>
        <v>#N/A</v>
      </c>
      <c r="Z177" s="45" t="e">
        <f>VLOOKUP(B177,Data_afgrøder!$A$1:$BP$29,COLUMN(Data_afgrøder!BD182),FALSE)*#REF!/1000*VLOOKUP(B177,Data_afgrøder!$A$1:$BS$29,COLUMN(Data_afgrøder!$AO$2),FALSE)*Forside!$B$7</f>
        <v>#N/A</v>
      </c>
      <c r="AA177" s="45" t="e">
        <f>VLOOKUP(B177,Data_afgrøder!$A$1:$BP$29,COLUMN(Data_afgrøder!BE182),FALSE)*#REF!/1000*VLOOKUP(B177,Data_afgrøder!$A$1:$BS$29,COLUMN(Data_afgrøder!$AO$2),FALSE)*Forside!$B$7</f>
        <v>#N/A</v>
      </c>
      <c r="AB177" s="12">
        <v>0.2</v>
      </c>
      <c r="AC177" s="12"/>
      <c r="AD177" s="45" t="e">
        <f>IF(AC177&gt;0,AC177,AB177)*1.5*Forside!$B$7*F177</f>
        <v>#N/A</v>
      </c>
      <c r="AE177" s="45" t="e">
        <f t="shared" si="5"/>
        <v>#N/A</v>
      </c>
    </row>
    <row r="178" spans="1:31" x14ac:dyDescent="0.2">
      <c r="A178" s="12">
        <f>Forside!A190</f>
        <v>0</v>
      </c>
      <c r="B178" s="12">
        <f>Forside!B190</f>
        <v>0</v>
      </c>
      <c r="C178" s="53">
        <f>Forside!D190</f>
        <v>0</v>
      </c>
      <c r="D178" s="89">
        <f>Forside!E190</f>
        <v>0</v>
      </c>
      <c r="E178" s="53">
        <f>Forside!S190</f>
        <v>0</v>
      </c>
      <c r="F178" s="12" t="e">
        <f>VLOOKUP(C178,Data_afgrøder!$A$30:$N$43,COLUMN(Data_afgrøder!B179),FALSE)</f>
        <v>#N/A</v>
      </c>
      <c r="G178" s="12">
        <v>0.9</v>
      </c>
      <c r="H178" s="54">
        <v>0</v>
      </c>
      <c r="I178" s="45" t="e">
        <f>IF(H178&gt;-1,H178,G178)*20.7*Forside!$B$7*F178</f>
        <v>#N/A</v>
      </c>
      <c r="J178" s="54">
        <v>1</v>
      </c>
      <c r="K178" s="12">
        <v>3</v>
      </c>
      <c r="L178" s="45" t="e">
        <f>IF(K178&gt;0,K178,J178)*1.7*Forside!$B$7*F178</f>
        <v>#N/A</v>
      </c>
      <c r="M178" s="12" t="e">
        <f>VLOOKUP(B178,Data_afgrøder!$A$1:$BM$29,COLUMN(Data_afgrøder!$AX$2),FALSE)</f>
        <v>#N/A</v>
      </c>
      <c r="N178" s="110"/>
      <c r="O178" s="45" t="e">
        <f>IF(N178&gt;0,N178,M178)*6.4*Forside!$B$7*F178</f>
        <v>#N/A</v>
      </c>
      <c r="P178" s="12" t="e">
        <f>VLOOKUP(B178,Data_afgrøder!$A$2:$BS$25,COLUMN(Data_afgrøder!AZ179),FALSE)</f>
        <v>#N/A</v>
      </c>
      <c r="Q178" s="12"/>
      <c r="R178" s="45" t="e">
        <f>IF(Q178&gt;0,Q178,P178)*1.8*Forside!$B$7*F178</f>
        <v>#N/A</v>
      </c>
      <c r="S178" s="12" t="e">
        <f>VLOOKUP(B178,Data_afgrøder!$A$1:$BG$28,COLUMN(Data_afgrøder!AY:AY),FALSE)</f>
        <v>#N/A</v>
      </c>
      <c r="T178" s="12"/>
      <c r="U178" s="45" t="e">
        <f>IF(T178&gt;0,T178,S178)*6*Forside!$B$7*F178</f>
        <v>#N/A</v>
      </c>
      <c r="V178" s="12" t="e">
        <f>VLOOKUP(B178,Data_afgrøder!$A$1:$BG$28,COLUMN(Data_afgrøder!BA:BA),FALSE)</f>
        <v>#N/A</v>
      </c>
      <c r="W178" s="45" t="e">
        <f>V178*14*Forside!$B$7*F178</f>
        <v>#N/A</v>
      </c>
      <c r="X178" s="45" t="e">
        <f>VLOOKUP(B178,Data_afgrøder!$A$1:$BP$29,COLUMN(Data_afgrøder!BB183),FALSE)*#REF!/1000*VLOOKUP(B178,Data_afgrøder!$A$1:$BS$29,COLUMN(Data_afgrøder!$AO$2),FALSE)*Forside!$B$7</f>
        <v>#N/A</v>
      </c>
      <c r="Y178" s="45" t="e">
        <f>VLOOKUP(B178,Data_afgrøder!$A$1:$BP$29,COLUMN(Data_afgrøder!BC183),FALSE)*#REF!/1000*VLOOKUP(B178,Data_afgrøder!$A$1:$BS$29,COLUMN(Data_afgrøder!$AO$2),FALSE)*Forside!$B$7</f>
        <v>#N/A</v>
      </c>
      <c r="Z178" s="45" t="e">
        <f>VLOOKUP(B178,Data_afgrøder!$A$1:$BP$29,COLUMN(Data_afgrøder!BD183),FALSE)*#REF!/1000*VLOOKUP(B178,Data_afgrøder!$A$1:$BS$29,COLUMN(Data_afgrøder!$AO$2),FALSE)*Forside!$B$7</f>
        <v>#N/A</v>
      </c>
      <c r="AA178" s="45" t="e">
        <f>VLOOKUP(B178,Data_afgrøder!$A$1:$BP$29,COLUMN(Data_afgrøder!BE183),FALSE)*#REF!/1000*VLOOKUP(B178,Data_afgrøder!$A$1:$BS$29,COLUMN(Data_afgrøder!$AO$2),FALSE)*Forside!$B$7</f>
        <v>#N/A</v>
      </c>
      <c r="AB178" s="12">
        <v>0.2</v>
      </c>
      <c r="AC178" s="12"/>
      <c r="AD178" s="45" t="e">
        <f>IF(AC178&gt;0,AC178,AB178)*1.5*Forside!$B$7*F178</f>
        <v>#N/A</v>
      </c>
      <c r="AE178" s="45" t="e">
        <f t="shared" si="5"/>
        <v>#N/A</v>
      </c>
    </row>
    <row r="179" spans="1:31" x14ac:dyDescent="0.2">
      <c r="A179" s="12">
        <f>Forside!A191</f>
        <v>0</v>
      </c>
      <c r="B179" s="12">
        <f>Forside!B191</f>
        <v>0</v>
      </c>
      <c r="C179" s="53">
        <f>Forside!D191</f>
        <v>0</v>
      </c>
      <c r="D179" s="89">
        <f>Forside!E191</f>
        <v>0</v>
      </c>
      <c r="E179" s="53">
        <f>Forside!S191</f>
        <v>0</v>
      </c>
      <c r="F179" s="12" t="e">
        <f>VLOOKUP(C179,Data_afgrøder!$A$30:$N$43,COLUMN(Data_afgrøder!B180),FALSE)</f>
        <v>#N/A</v>
      </c>
      <c r="G179" s="12">
        <v>0.9</v>
      </c>
      <c r="H179" s="154">
        <v>0</v>
      </c>
      <c r="I179" s="45" t="e">
        <f>IF(H179&gt;-1,H179,G179)*20.7*Forside!$B$7*F179</f>
        <v>#N/A</v>
      </c>
      <c r="J179" s="54">
        <v>1</v>
      </c>
      <c r="K179" s="12">
        <v>3</v>
      </c>
      <c r="L179" s="45" t="e">
        <f>IF(K179&gt;0,K179,J179)*1.7*Forside!$B$7*F179</f>
        <v>#N/A</v>
      </c>
      <c r="M179" s="12" t="e">
        <f>VLOOKUP(B179,Data_afgrøder!$A$1:$BM$29,COLUMN(Data_afgrøder!$AX$2),FALSE)</f>
        <v>#N/A</v>
      </c>
      <c r="N179" s="110"/>
      <c r="O179" s="45" t="e">
        <f>IF(N179&gt;0,N179,M179)*6.4*Forside!$B$7*F179</f>
        <v>#N/A</v>
      </c>
      <c r="P179" s="12" t="e">
        <f>VLOOKUP(B179,Data_afgrøder!$A$2:$BS$25,COLUMN(Data_afgrøder!AZ180),FALSE)</f>
        <v>#N/A</v>
      </c>
      <c r="Q179" s="12"/>
      <c r="R179" s="45" t="e">
        <f>IF(Q179&gt;0,Q179,P179)*1.8*Forside!$B$7*F179</f>
        <v>#N/A</v>
      </c>
      <c r="S179" s="12" t="e">
        <f>VLOOKUP(B179,Data_afgrøder!$A$1:$BG$28,COLUMN(Data_afgrøder!AY:AY),FALSE)</f>
        <v>#N/A</v>
      </c>
      <c r="T179" s="12"/>
      <c r="U179" s="45" t="e">
        <f>IF(T179&gt;0,T179,S179)*6*Forside!$B$7*F179</f>
        <v>#N/A</v>
      </c>
      <c r="V179" s="12" t="e">
        <f>VLOOKUP(B179,Data_afgrøder!$A$1:$BG$28,COLUMN(Data_afgrøder!BA:BA),FALSE)</f>
        <v>#N/A</v>
      </c>
      <c r="W179" s="45" t="e">
        <f>V179*14*Forside!$B$7*F179</f>
        <v>#N/A</v>
      </c>
      <c r="X179" s="45" t="e">
        <f>VLOOKUP(B179,Data_afgrøder!$A$1:$BP$29,COLUMN(Data_afgrøder!BB184),FALSE)*#REF!/1000*VLOOKUP(B179,Data_afgrøder!$A$1:$BS$29,COLUMN(Data_afgrøder!$AO$2),FALSE)*Forside!$B$7</f>
        <v>#N/A</v>
      </c>
      <c r="Y179" s="45" t="e">
        <f>VLOOKUP(B179,Data_afgrøder!$A$1:$BP$29,COLUMN(Data_afgrøder!BC184),FALSE)*#REF!/1000*VLOOKUP(B179,Data_afgrøder!$A$1:$BS$29,COLUMN(Data_afgrøder!$AO$2),FALSE)*Forside!$B$7</f>
        <v>#N/A</v>
      </c>
      <c r="Z179" s="45" t="e">
        <f>VLOOKUP(B179,Data_afgrøder!$A$1:$BP$29,COLUMN(Data_afgrøder!BD184),FALSE)*#REF!/1000*VLOOKUP(B179,Data_afgrøder!$A$1:$BS$29,COLUMN(Data_afgrøder!$AO$2),FALSE)*Forside!$B$7</f>
        <v>#N/A</v>
      </c>
      <c r="AA179" s="45" t="e">
        <f>VLOOKUP(B179,Data_afgrøder!$A$1:$BP$29,COLUMN(Data_afgrøder!BE184),FALSE)*#REF!/1000*VLOOKUP(B179,Data_afgrøder!$A$1:$BS$29,COLUMN(Data_afgrøder!$AO$2),FALSE)*Forside!$B$7</f>
        <v>#N/A</v>
      </c>
      <c r="AB179" s="12">
        <v>0.2</v>
      </c>
      <c r="AC179" s="12"/>
      <c r="AD179" s="45" t="e">
        <f>IF(AC179&gt;0,AC179,AB179)*1.5*Forside!$B$7*F179</f>
        <v>#N/A</v>
      </c>
      <c r="AE179" s="45" t="e">
        <f t="shared" si="5"/>
        <v>#N/A</v>
      </c>
    </row>
    <row r="180" spans="1:31" x14ac:dyDescent="0.2">
      <c r="A180" s="12">
        <f>Forside!A192</f>
        <v>0</v>
      </c>
      <c r="B180" s="12">
        <f>Forside!B192</f>
        <v>0</v>
      </c>
      <c r="C180" s="53">
        <f>Forside!D192</f>
        <v>0</v>
      </c>
      <c r="D180" s="89">
        <f>Forside!E192</f>
        <v>0</v>
      </c>
      <c r="E180" s="53">
        <f>Forside!S192</f>
        <v>0</v>
      </c>
      <c r="F180" s="12" t="e">
        <f>VLOOKUP(C180,Data_afgrøder!$A$30:$N$43,COLUMN(Data_afgrøder!B181),FALSE)</f>
        <v>#N/A</v>
      </c>
      <c r="G180" s="12">
        <v>0.9</v>
      </c>
      <c r="H180" s="54">
        <v>0</v>
      </c>
      <c r="I180" s="45" t="e">
        <f>IF(H180&gt;-1,H180,G180)*20.7*Forside!$B$7*F180</f>
        <v>#N/A</v>
      </c>
      <c r="J180" s="54">
        <v>1</v>
      </c>
      <c r="K180" s="12">
        <v>3</v>
      </c>
      <c r="L180" s="45" t="e">
        <f>IF(K180&gt;0,K180,J180)*1.7*Forside!$B$7*F180</f>
        <v>#N/A</v>
      </c>
      <c r="M180" s="12" t="e">
        <f>VLOOKUP(B180,Data_afgrøder!$A$1:$BM$29,COLUMN(Data_afgrøder!$AX$2),FALSE)</f>
        <v>#N/A</v>
      </c>
      <c r="N180" s="110"/>
      <c r="O180" s="45" t="e">
        <f>IF(N180&gt;0,N180,M180)*6.4*Forside!$B$7*F180</f>
        <v>#N/A</v>
      </c>
      <c r="P180" s="12" t="e">
        <f>VLOOKUP(B180,Data_afgrøder!$A$2:$BS$25,COLUMN(Data_afgrøder!AZ181),FALSE)</f>
        <v>#N/A</v>
      </c>
      <c r="Q180" s="12"/>
      <c r="R180" s="45" t="e">
        <f>IF(Q180&gt;0,Q180,P180)*1.8*Forside!$B$7*F180</f>
        <v>#N/A</v>
      </c>
      <c r="S180" s="12" t="e">
        <f>VLOOKUP(B180,Data_afgrøder!$A$1:$BG$28,COLUMN(Data_afgrøder!AY:AY),FALSE)</f>
        <v>#N/A</v>
      </c>
      <c r="T180" s="12"/>
      <c r="U180" s="45" t="e">
        <f>IF(T180&gt;0,T180,S180)*6*Forside!$B$7*F180</f>
        <v>#N/A</v>
      </c>
      <c r="V180" s="12" t="e">
        <f>VLOOKUP(B180,Data_afgrøder!$A$1:$BG$28,COLUMN(Data_afgrøder!BA:BA),FALSE)</f>
        <v>#N/A</v>
      </c>
      <c r="W180" s="45" t="e">
        <f>V180*14*Forside!$B$7*F180</f>
        <v>#N/A</v>
      </c>
      <c r="X180" s="45" t="e">
        <f>VLOOKUP(B180,Data_afgrøder!$A$1:$BP$29,COLUMN(Data_afgrøder!BB185),FALSE)*#REF!/1000*VLOOKUP(B180,Data_afgrøder!$A$1:$BS$29,COLUMN(Data_afgrøder!$AO$2),FALSE)*Forside!$B$7</f>
        <v>#N/A</v>
      </c>
      <c r="Y180" s="45" t="e">
        <f>VLOOKUP(B180,Data_afgrøder!$A$1:$BP$29,COLUMN(Data_afgrøder!BC185),FALSE)*#REF!/1000*VLOOKUP(B180,Data_afgrøder!$A$1:$BS$29,COLUMN(Data_afgrøder!$AO$2),FALSE)*Forside!$B$7</f>
        <v>#N/A</v>
      </c>
      <c r="Z180" s="45" t="e">
        <f>VLOOKUP(B180,Data_afgrøder!$A$1:$BP$29,COLUMN(Data_afgrøder!BD185),FALSE)*#REF!/1000*VLOOKUP(B180,Data_afgrøder!$A$1:$BS$29,COLUMN(Data_afgrøder!$AO$2),FALSE)*Forside!$B$7</f>
        <v>#N/A</v>
      </c>
      <c r="AA180" s="45" t="e">
        <f>VLOOKUP(B180,Data_afgrøder!$A$1:$BP$29,COLUMN(Data_afgrøder!BE185),FALSE)*#REF!/1000*VLOOKUP(B180,Data_afgrøder!$A$1:$BS$29,COLUMN(Data_afgrøder!$AO$2),FALSE)*Forside!$B$7</f>
        <v>#N/A</v>
      </c>
      <c r="AB180" s="12">
        <v>0.2</v>
      </c>
      <c r="AC180" s="12"/>
      <c r="AD180" s="45" t="e">
        <f>IF(AC180&gt;0,AC180,AB180)*1.5*Forside!$B$7*F180</f>
        <v>#N/A</v>
      </c>
      <c r="AE180" s="45" t="e">
        <f t="shared" si="5"/>
        <v>#N/A</v>
      </c>
    </row>
    <row r="181" spans="1:31" x14ac:dyDescent="0.2">
      <c r="A181" s="12">
        <f>Forside!A193</f>
        <v>0</v>
      </c>
      <c r="B181" s="12">
        <f>Forside!B193</f>
        <v>0</v>
      </c>
      <c r="C181" s="53">
        <f>Forside!D193</f>
        <v>0</v>
      </c>
      <c r="D181" s="89">
        <f>Forside!E193</f>
        <v>0</v>
      </c>
      <c r="E181" s="53">
        <f>Forside!S193</f>
        <v>0</v>
      </c>
      <c r="F181" s="12" t="e">
        <f>VLOOKUP(C181,Data_afgrøder!$A$30:$N$43,COLUMN(Data_afgrøder!B182),FALSE)</f>
        <v>#N/A</v>
      </c>
      <c r="G181" s="12">
        <v>0.9</v>
      </c>
      <c r="H181" s="54">
        <v>0</v>
      </c>
      <c r="I181" s="45" t="e">
        <f>IF(H181&gt;-1,H181,G181)*20.7*Forside!$B$7*F181</f>
        <v>#N/A</v>
      </c>
      <c r="J181" s="54">
        <v>1</v>
      </c>
      <c r="K181" s="12">
        <v>3</v>
      </c>
      <c r="L181" s="45" t="e">
        <f>IF(K181&gt;0,K181,J181)*1.7*Forside!$B$7*F181</f>
        <v>#N/A</v>
      </c>
      <c r="M181" s="12" t="e">
        <f>VLOOKUP(B181,Data_afgrøder!$A$1:$BM$29,COLUMN(Data_afgrøder!$AX$2),FALSE)</f>
        <v>#N/A</v>
      </c>
      <c r="N181" s="110"/>
      <c r="O181" s="45" t="e">
        <f>IF(N181&gt;0,N181,M181)*6.4*Forside!$B$7*F181</f>
        <v>#N/A</v>
      </c>
      <c r="P181" s="12" t="e">
        <f>VLOOKUP(B181,Data_afgrøder!$A$2:$BS$25,COLUMN(Data_afgrøder!AZ182),FALSE)</f>
        <v>#N/A</v>
      </c>
      <c r="Q181" s="12"/>
      <c r="R181" s="45" t="e">
        <f>IF(Q181&gt;0,Q181,P181)*1.8*Forside!$B$7*F181</f>
        <v>#N/A</v>
      </c>
      <c r="S181" s="12" t="e">
        <f>VLOOKUP(B181,Data_afgrøder!$A$1:$BG$28,COLUMN(Data_afgrøder!AY:AY),FALSE)</f>
        <v>#N/A</v>
      </c>
      <c r="T181" s="12"/>
      <c r="U181" s="45" t="e">
        <f>IF(T181&gt;0,T181,S181)*6*Forside!$B$7*F181</f>
        <v>#N/A</v>
      </c>
      <c r="V181" s="12" t="e">
        <f>VLOOKUP(B181,Data_afgrøder!$A$1:$BG$28,COLUMN(Data_afgrøder!BA:BA),FALSE)</f>
        <v>#N/A</v>
      </c>
      <c r="W181" s="45" t="e">
        <f>V181*14*Forside!$B$7*F181</f>
        <v>#N/A</v>
      </c>
      <c r="X181" s="45" t="e">
        <f>VLOOKUP(B181,Data_afgrøder!$A$1:$BP$29,COLUMN(Data_afgrøder!BB186),FALSE)*#REF!/1000*VLOOKUP(B181,Data_afgrøder!$A$1:$BS$29,COLUMN(Data_afgrøder!$AO$2),FALSE)*Forside!$B$7</f>
        <v>#N/A</v>
      </c>
      <c r="Y181" s="45" t="e">
        <f>VLOOKUP(B181,Data_afgrøder!$A$1:$BP$29,COLUMN(Data_afgrøder!BC186),FALSE)*#REF!/1000*VLOOKUP(B181,Data_afgrøder!$A$1:$BS$29,COLUMN(Data_afgrøder!$AO$2),FALSE)*Forside!$B$7</f>
        <v>#N/A</v>
      </c>
      <c r="Z181" s="45" t="e">
        <f>VLOOKUP(B181,Data_afgrøder!$A$1:$BP$29,COLUMN(Data_afgrøder!BD186),FALSE)*#REF!/1000*VLOOKUP(B181,Data_afgrøder!$A$1:$BS$29,COLUMN(Data_afgrøder!$AO$2),FALSE)*Forside!$B$7</f>
        <v>#N/A</v>
      </c>
      <c r="AA181" s="45" t="e">
        <f>VLOOKUP(B181,Data_afgrøder!$A$1:$BP$29,COLUMN(Data_afgrøder!BE186),FALSE)*#REF!/1000*VLOOKUP(B181,Data_afgrøder!$A$1:$BS$29,COLUMN(Data_afgrøder!$AO$2),FALSE)*Forside!$B$7</f>
        <v>#N/A</v>
      </c>
      <c r="AB181" s="12">
        <v>0.2</v>
      </c>
      <c r="AC181" s="12"/>
      <c r="AD181" s="45" t="e">
        <f>IF(AC181&gt;0,AC181,AB181)*1.5*Forside!$B$7*F181</f>
        <v>#N/A</v>
      </c>
      <c r="AE181" s="45" t="e">
        <f t="shared" si="5"/>
        <v>#N/A</v>
      </c>
    </row>
    <row r="182" spans="1:31" x14ac:dyDescent="0.2">
      <c r="A182" s="12">
        <f>Forside!A194</f>
        <v>0</v>
      </c>
      <c r="B182" s="12">
        <f>Forside!B194</f>
        <v>0</v>
      </c>
      <c r="C182" s="53">
        <f>Forside!D194</f>
        <v>0</v>
      </c>
      <c r="D182" s="89">
        <f>Forside!E194</f>
        <v>0</v>
      </c>
      <c r="E182" s="53">
        <f>Forside!S194</f>
        <v>0</v>
      </c>
      <c r="F182" s="12" t="e">
        <f>VLOOKUP(C182,Data_afgrøder!$A$30:$N$43,COLUMN(Data_afgrøder!B183),FALSE)</f>
        <v>#N/A</v>
      </c>
      <c r="G182" s="12">
        <v>0.9</v>
      </c>
      <c r="H182" s="54">
        <v>0</v>
      </c>
      <c r="I182" s="45" t="e">
        <f>IF(H182&gt;-1,H182,G182)*20.7*Forside!$B$7*F182</f>
        <v>#N/A</v>
      </c>
      <c r="J182" s="54">
        <v>1</v>
      </c>
      <c r="K182" s="12">
        <v>3</v>
      </c>
      <c r="L182" s="45" t="e">
        <f>IF(K182&gt;0,K182,J182)*1.7*Forside!$B$7*F182</f>
        <v>#N/A</v>
      </c>
      <c r="M182" s="12" t="e">
        <f>VLOOKUP(B182,Data_afgrøder!$A$1:$BM$29,COLUMN(Data_afgrøder!$AX$2),FALSE)</f>
        <v>#N/A</v>
      </c>
      <c r="N182" s="110"/>
      <c r="O182" s="45" t="e">
        <f>IF(N182&gt;0,N182,M182)*6.4*Forside!$B$7*F182</f>
        <v>#N/A</v>
      </c>
      <c r="P182" s="12" t="e">
        <f>VLOOKUP(B182,Data_afgrøder!$A$2:$BS$25,COLUMN(Data_afgrøder!AZ183),FALSE)</f>
        <v>#N/A</v>
      </c>
      <c r="Q182" s="12"/>
      <c r="R182" s="45" t="e">
        <f>IF(Q182&gt;0,Q182,P182)*1.8*Forside!$B$7*F182</f>
        <v>#N/A</v>
      </c>
      <c r="S182" s="12" t="e">
        <f>VLOOKUP(B182,Data_afgrøder!$A$1:$BG$28,COLUMN(Data_afgrøder!AY:AY),FALSE)</f>
        <v>#N/A</v>
      </c>
      <c r="T182" s="12"/>
      <c r="U182" s="45" t="e">
        <f>IF(T182&gt;0,T182,S182)*6*Forside!$B$7*F182</f>
        <v>#N/A</v>
      </c>
      <c r="V182" s="12" t="e">
        <f>VLOOKUP(B182,Data_afgrøder!$A$1:$BG$28,COLUMN(Data_afgrøder!BA:BA),FALSE)</f>
        <v>#N/A</v>
      </c>
      <c r="W182" s="45" t="e">
        <f>V182*14*Forside!$B$7*F182</f>
        <v>#N/A</v>
      </c>
      <c r="X182" s="45" t="e">
        <f>VLOOKUP(B182,Data_afgrøder!$A$1:$BP$29,COLUMN(Data_afgrøder!BB187),FALSE)*#REF!/1000*VLOOKUP(B182,Data_afgrøder!$A$1:$BS$29,COLUMN(Data_afgrøder!$AO$2),FALSE)*Forside!$B$7</f>
        <v>#N/A</v>
      </c>
      <c r="Y182" s="45" t="e">
        <f>VLOOKUP(B182,Data_afgrøder!$A$1:$BP$29,COLUMN(Data_afgrøder!BC187),FALSE)*#REF!/1000*VLOOKUP(B182,Data_afgrøder!$A$1:$BS$29,COLUMN(Data_afgrøder!$AO$2),FALSE)*Forside!$B$7</f>
        <v>#N/A</v>
      </c>
      <c r="Z182" s="45" t="e">
        <f>VLOOKUP(B182,Data_afgrøder!$A$1:$BP$29,COLUMN(Data_afgrøder!BD187),FALSE)*#REF!/1000*VLOOKUP(B182,Data_afgrøder!$A$1:$BS$29,COLUMN(Data_afgrøder!$AO$2),FALSE)*Forside!$B$7</f>
        <v>#N/A</v>
      </c>
      <c r="AA182" s="45" t="e">
        <f>VLOOKUP(B182,Data_afgrøder!$A$1:$BP$29,COLUMN(Data_afgrøder!BE187),FALSE)*#REF!/1000*VLOOKUP(B182,Data_afgrøder!$A$1:$BS$29,COLUMN(Data_afgrøder!$AO$2),FALSE)*Forside!$B$7</f>
        <v>#N/A</v>
      </c>
      <c r="AB182" s="12">
        <v>0.2</v>
      </c>
      <c r="AC182" s="12"/>
      <c r="AD182" s="45" t="e">
        <f>IF(AC182&gt;0,AC182,AB182)*1.5*Forside!$B$7*F182</f>
        <v>#N/A</v>
      </c>
      <c r="AE182" s="45" t="e">
        <f t="shared" si="5"/>
        <v>#N/A</v>
      </c>
    </row>
    <row r="183" spans="1:31" x14ac:dyDescent="0.2">
      <c r="A183" s="12">
        <f>Forside!A195</f>
        <v>0</v>
      </c>
      <c r="B183" s="12">
        <f>Forside!B195</f>
        <v>0</v>
      </c>
      <c r="C183" s="53">
        <f>Forside!D195</f>
        <v>0</v>
      </c>
      <c r="D183" s="89">
        <f>Forside!E195</f>
        <v>0</v>
      </c>
      <c r="E183" s="53">
        <f>Forside!S195</f>
        <v>0</v>
      </c>
      <c r="F183" s="12" t="e">
        <f>VLOOKUP(C183,Data_afgrøder!$A$30:$N$43,COLUMN(Data_afgrøder!B184),FALSE)</f>
        <v>#N/A</v>
      </c>
      <c r="G183" s="12">
        <v>0.9</v>
      </c>
      <c r="H183" s="54">
        <v>0</v>
      </c>
      <c r="I183" s="45" t="e">
        <f>IF(H183&gt;-1,H183,G183)*20.7*Forside!$B$7*F183</f>
        <v>#N/A</v>
      </c>
      <c r="J183" s="54">
        <v>1</v>
      </c>
      <c r="K183" s="12">
        <v>3</v>
      </c>
      <c r="L183" s="45" t="e">
        <f>IF(K183&gt;0,K183,J183)*1.7*Forside!$B$7*F183</f>
        <v>#N/A</v>
      </c>
      <c r="M183" s="12" t="e">
        <f>VLOOKUP(B183,Data_afgrøder!$A$1:$BM$29,COLUMN(Data_afgrøder!$AX$2),FALSE)</f>
        <v>#N/A</v>
      </c>
      <c r="N183" s="110"/>
      <c r="O183" s="45" t="e">
        <f>IF(N183&gt;0,N183,M183)*6.4*Forside!$B$7*F183</f>
        <v>#N/A</v>
      </c>
      <c r="P183" s="12" t="e">
        <f>VLOOKUP(B183,Data_afgrøder!$A$2:$BS$25,COLUMN(Data_afgrøder!AZ184),FALSE)</f>
        <v>#N/A</v>
      </c>
      <c r="Q183" s="12"/>
      <c r="R183" s="45" t="e">
        <f>IF(Q183&gt;0,Q183,P183)*1.8*Forside!$B$7*F183</f>
        <v>#N/A</v>
      </c>
      <c r="S183" s="12" t="e">
        <f>VLOOKUP(B183,Data_afgrøder!$A$1:$BG$28,COLUMN(Data_afgrøder!AY:AY),FALSE)</f>
        <v>#N/A</v>
      </c>
      <c r="T183" s="12"/>
      <c r="U183" s="45" t="e">
        <f>IF(T183&gt;0,T183,S183)*6*Forside!$B$7*F183</f>
        <v>#N/A</v>
      </c>
      <c r="V183" s="12" t="e">
        <f>VLOOKUP(B183,Data_afgrøder!$A$1:$BG$28,COLUMN(Data_afgrøder!BA:BA),FALSE)</f>
        <v>#N/A</v>
      </c>
      <c r="W183" s="45" t="e">
        <f>V183*14*Forside!$B$7*F183</f>
        <v>#N/A</v>
      </c>
      <c r="X183" s="45" t="e">
        <f>VLOOKUP(B183,Data_afgrøder!$A$1:$BP$29,COLUMN(Data_afgrøder!BB188),FALSE)*#REF!/1000*VLOOKUP(B183,Data_afgrøder!$A$1:$BS$29,COLUMN(Data_afgrøder!$AO$2),FALSE)*Forside!$B$7</f>
        <v>#N/A</v>
      </c>
      <c r="Y183" s="45" t="e">
        <f>VLOOKUP(B183,Data_afgrøder!$A$1:$BP$29,COLUMN(Data_afgrøder!BC188),FALSE)*#REF!/1000*VLOOKUP(B183,Data_afgrøder!$A$1:$BS$29,COLUMN(Data_afgrøder!$AO$2),FALSE)*Forside!$B$7</f>
        <v>#N/A</v>
      </c>
      <c r="Z183" s="45" t="e">
        <f>VLOOKUP(B183,Data_afgrøder!$A$1:$BP$29,COLUMN(Data_afgrøder!BD188),FALSE)*#REF!/1000*VLOOKUP(B183,Data_afgrøder!$A$1:$BS$29,COLUMN(Data_afgrøder!$AO$2),FALSE)*Forside!$B$7</f>
        <v>#N/A</v>
      </c>
      <c r="AA183" s="45" t="e">
        <f>VLOOKUP(B183,Data_afgrøder!$A$1:$BP$29,COLUMN(Data_afgrøder!BE188),FALSE)*#REF!/1000*VLOOKUP(B183,Data_afgrøder!$A$1:$BS$29,COLUMN(Data_afgrøder!$AO$2),FALSE)*Forside!$B$7</f>
        <v>#N/A</v>
      </c>
      <c r="AB183" s="12">
        <v>0.2</v>
      </c>
      <c r="AC183" s="12"/>
      <c r="AD183" s="45" t="e">
        <f>IF(AC183&gt;0,AC183,AB183)*1.5*Forside!$B$7*F183</f>
        <v>#N/A</v>
      </c>
      <c r="AE183" s="45" t="e">
        <f t="shared" si="5"/>
        <v>#N/A</v>
      </c>
    </row>
    <row r="184" spans="1:31" x14ac:dyDescent="0.2">
      <c r="A184" s="12">
        <f>Forside!A196</f>
        <v>0</v>
      </c>
      <c r="B184" s="12">
        <f>Forside!B196</f>
        <v>0</v>
      </c>
      <c r="C184" s="53">
        <f>Forside!D196</f>
        <v>0</v>
      </c>
      <c r="D184" s="89">
        <f>Forside!E196</f>
        <v>0</v>
      </c>
      <c r="E184" s="53">
        <f>Forside!S196</f>
        <v>0</v>
      </c>
      <c r="F184" s="12" t="e">
        <f>VLOOKUP(C184,Data_afgrøder!$A$30:$N$43,COLUMN(Data_afgrøder!B185),FALSE)</f>
        <v>#N/A</v>
      </c>
      <c r="G184" s="12">
        <v>0.9</v>
      </c>
      <c r="H184" s="154">
        <v>0</v>
      </c>
      <c r="I184" s="45" t="e">
        <f>IF(H184&gt;-1,H184,G184)*20.7*Forside!$B$7*F184</f>
        <v>#N/A</v>
      </c>
      <c r="J184" s="54">
        <v>1</v>
      </c>
      <c r="K184" s="12">
        <v>3</v>
      </c>
      <c r="L184" s="45" t="e">
        <f>IF(K184&gt;0,K184,J184)*1.7*Forside!$B$7*F184</f>
        <v>#N/A</v>
      </c>
      <c r="M184" s="12" t="e">
        <f>VLOOKUP(B184,Data_afgrøder!$A$1:$BM$29,COLUMN(Data_afgrøder!$AX$2),FALSE)</f>
        <v>#N/A</v>
      </c>
      <c r="N184" s="110"/>
      <c r="O184" s="45" t="e">
        <f>IF(N184&gt;0,N184,M184)*6.4*Forside!$B$7*F184</f>
        <v>#N/A</v>
      </c>
      <c r="P184" s="12" t="e">
        <f>VLOOKUP(B184,Data_afgrøder!$A$2:$BS$25,COLUMN(Data_afgrøder!AZ185),FALSE)</f>
        <v>#N/A</v>
      </c>
      <c r="Q184" s="12"/>
      <c r="R184" s="45" t="e">
        <f>IF(Q184&gt;0,Q184,P184)*1.8*Forside!$B$7*F184</f>
        <v>#N/A</v>
      </c>
      <c r="S184" s="12" t="e">
        <f>VLOOKUP(B184,Data_afgrøder!$A$1:$BG$28,COLUMN(Data_afgrøder!AY:AY),FALSE)</f>
        <v>#N/A</v>
      </c>
      <c r="T184" s="12"/>
      <c r="U184" s="45" t="e">
        <f>IF(T184&gt;0,T184,S184)*6*Forside!$B$7*F184</f>
        <v>#N/A</v>
      </c>
      <c r="V184" s="12" t="e">
        <f>VLOOKUP(B184,Data_afgrøder!$A$1:$BG$28,COLUMN(Data_afgrøder!BA:BA),FALSE)</f>
        <v>#N/A</v>
      </c>
      <c r="W184" s="45" t="e">
        <f>V184*14*Forside!$B$7*F184</f>
        <v>#N/A</v>
      </c>
      <c r="X184" s="45" t="e">
        <f>VLOOKUP(B184,Data_afgrøder!$A$1:$BP$29,COLUMN(Data_afgrøder!BB189),FALSE)*#REF!/1000*VLOOKUP(B184,Data_afgrøder!$A$1:$BS$29,COLUMN(Data_afgrøder!$AO$2),FALSE)*Forside!$B$7</f>
        <v>#N/A</v>
      </c>
      <c r="Y184" s="45" t="e">
        <f>VLOOKUP(B184,Data_afgrøder!$A$1:$BP$29,COLUMN(Data_afgrøder!BC189),FALSE)*#REF!/1000*VLOOKUP(B184,Data_afgrøder!$A$1:$BS$29,COLUMN(Data_afgrøder!$AO$2),FALSE)*Forside!$B$7</f>
        <v>#N/A</v>
      </c>
      <c r="Z184" s="45" t="e">
        <f>VLOOKUP(B184,Data_afgrøder!$A$1:$BP$29,COLUMN(Data_afgrøder!BD189),FALSE)*#REF!/1000*VLOOKUP(B184,Data_afgrøder!$A$1:$BS$29,COLUMN(Data_afgrøder!$AO$2),FALSE)*Forside!$B$7</f>
        <v>#N/A</v>
      </c>
      <c r="AA184" s="45" t="e">
        <f>VLOOKUP(B184,Data_afgrøder!$A$1:$BP$29,COLUMN(Data_afgrøder!BE189),FALSE)*#REF!/1000*VLOOKUP(B184,Data_afgrøder!$A$1:$BS$29,COLUMN(Data_afgrøder!$AO$2),FALSE)*Forside!$B$7</f>
        <v>#N/A</v>
      </c>
      <c r="AB184" s="12">
        <v>0.2</v>
      </c>
      <c r="AC184" s="12"/>
      <c r="AD184" s="45" t="e">
        <f>IF(AC184&gt;0,AC184,AB184)*1.5*Forside!$B$7*F184</f>
        <v>#N/A</v>
      </c>
      <c r="AE184" s="45" t="e">
        <f t="shared" si="5"/>
        <v>#N/A</v>
      </c>
    </row>
    <row r="185" spans="1:31" x14ac:dyDescent="0.2">
      <c r="A185" s="12">
        <f>Forside!A197</f>
        <v>0</v>
      </c>
      <c r="B185" s="12">
        <f>Forside!B197</f>
        <v>0</v>
      </c>
      <c r="C185" s="53">
        <f>Forside!D197</f>
        <v>0</v>
      </c>
      <c r="D185" s="89">
        <f>Forside!E197</f>
        <v>0</v>
      </c>
      <c r="E185" s="53">
        <f>Forside!S197</f>
        <v>0</v>
      </c>
      <c r="F185" s="12" t="e">
        <f>VLOOKUP(C185,Data_afgrøder!$A$30:$N$43,COLUMN(Data_afgrøder!B186),FALSE)</f>
        <v>#N/A</v>
      </c>
      <c r="G185" s="12">
        <v>0.9</v>
      </c>
      <c r="H185" s="54">
        <v>0</v>
      </c>
      <c r="I185" s="45" t="e">
        <f>IF(H185&gt;-1,H185,G185)*20.7*Forside!$B$7*F185</f>
        <v>#N/A</v>
      </c>
      <c r="J185" s="54">
        <v>1</v>
      </c>
      <c r="K185" s="12">
        <v>3</v>
      </c>
      <c r="L185" s="45" t="e">
        <f>IF(K185&gt;0,K185,J185)*1.7*Forside!$B$7*F185</f>
        <v>#N/A</v>
      </c>
      <c r="M185" s="12" t="e">
        <f>VLOOKUP(B185,Data_afgrøder!$A$1:$BM$29,COLUMN(Data_afgrøder!$AX$2),FALSE)</f>
        <v>#N/A</v>
      </c>
      <c r="N185" s="110"/>
      <c r="O185" s="45" t="e">
        <f>IF(N185&gt;0,N185,M185)*6.4*Forside!$B$7*F185</f>
        <v>#N/A</v>
      </c>
      <c r="P185" s="12" t="e">
        <f>VLOOKUP(B185,Data_afgrøder!$A$2:$BS$25,COLUMN(Data_afgrøder!AZ186),FALSE)</f>
        <v>#N/A</v>
      </c>
      <c r="Q185" s="12"/>
      <c r="R185" s="45" t="e">
        <f>IF(Q185&gt;0,Q185,P185)*1.8*Forside!$B$7*F185</f>
        <v>#N/A</v>
      </c>
      <c r="S185" s="12" t="e">
        <f>VLOOKUP(B185,Data_afgrøder!$A$1:$BG$28,COLUMN(Data_afgrøder!AY:AY),FALSE)</f>
        <v>#N/A</v>
      </c>
      <c r="T185" s="12"/>
      <c r="U185" s="45" t="e">
        <f>IF(T185&gt;0,T185,S185)*6*Forside!$B$7*F185</f>
        <v>#N/A</v>
      </c>
      <c r="V185" s="12" t="e">
        <f>VLOOKUP(B185,Data_afgrøder!$A$1:$BG$28,COLUMN(Data_afgrøder!BA:BA),FALSE)</f>
        <v>#N/A</v>
      </c>
      <c r="W185" s="45" t="e">
        <f>V185*14*Forside!$B$7*F185</f>
        <v>#N/A</v>
      </c>
      <c r="X185" s="45" t="e">
        <f>VLOOKUP(B185,Data_afgrøder!$A$1:$BP$29,COLUMN(Data_afgrøder!BB190),FALSE)*#REF!/1000*VLOOKUP(B185,Data_afgrøder!$A$1:$BS$29,COLUMN(Data_afgrøder!$AO$2),FALSE)*Forside!$B$7</f>
        <v>#N/A</v>
      </c>
      <c r="Y185" s="45" t="e">
        <f>VLOOKUP(B185,Data_afgrøder!$A$1:$BP$29,COLUMN(Data_afgrøder!BC190),FALSE)*#REF!/1000*VLOOKUP(B185,Data_afgrøder!$A$1:$BS$29,COLUMN(Data_afgrøder!$AO$2),FALSE)*Forside!$B$7</f>
        <v>#N/A</v>
      </c>
      <c r="Z185" s="45" t="e">
        <f>VLOOKUP(B185,Data_afgrøder!$A$1:$BP$29,COLUMN(Data_afgrøder!BD190),FALSE)*#REF!/1000*VLOOKUP(B185,Data_afgrøder!$A$1:$BS$29,COLUMN(Data_afgrøder!$AO$2),FALSE)*Forside!$B$7</f>
        <v>#N/A</v>
      </c>
      <c r="AA185" s="45" t="e">
        <f>VLOOKUP(B185,Data_afgrøder!$A$1:$BP$29,COLUMN(Data_afgrøder!BE190),FALSE)*#REF!/1000*VLOOKUP(B185,Data_afgrøder!$A$1:$BS$29,COLUMN(Data_afgrøder!$AO$2),FALSE)*Forside!$B$7</f>
        <v>#N/A</v>
      </c>
      <c r="AB185" s="12">
        <v>0.2</v>
      </c>
      <c r="AC185" s="12"/>
      <c r="AD185" s="45" t="e">
        <f>IF(AC185&gt;0,AC185,AB185)*1.5*Forside!$B$7*F185</f>
        <v>#N/A</v>
      </c>
      <c r="AE185" s="45" t="e">
        <f t="shared" ref="AE185:AE193" si="6">I185+L185+O185+R185+U185+W185+AD185+X185+Y185+Z185+AA185</f>
        <v>#N/A</v>
      </c>
    </row>
    <row r="186" spans="1:31" x14ac:dyDescent="0.2">
      <c r="A186" s="12">
        <f>Forside!A198</f>
        <v>0</v>
      </c>
      <c r="B186" s="12">
        <f>Forside!B198</f>
        <v>0</v>
      </c>
      <c r="C186" s="53">
        <f>Forside!D198</f>
        <v>0</v>
      </c>
      <c r="D186" s="89">
        <f>Forside!E198</f>
        <v>0</v>
      </c>
      <c r="E186" s="53">
        <f>Forside!S198</f>
        <v>0</v>
      </c>
      <c r="F186" s="12" t="e">
        <f>VLOOKUP(C186,Data_afgrøder!$A$30:$N$43,COLUMN(Data_afgrøder!B187),FALSE)</f>
        <v>#N/A</v>
      </c>
      <c r="G186" s="12">
        <v>0.9</v>
      </c>
      <c r="H186" s="54">
        <v>0</v>
      </c>
      <c r="I186" s="45" t="e">
        <f>IF(H186&gt;-1,H186,G186)*20.7*Forside!$B$7*F186</f>
        <v>#N/A</v>
      </c>
      <c r="J186" s="54">
        <v>1</v>
      </c>
      <c r="K186" s="12">
        <v>3</v>
      </c>
      <c r="L186" s="45" t="e">
        <f>IF(K186&gt;0,K186,J186)*1.7*Forside!$B$7*F186</f>
        <v>#N/A</v>
      </c>
      <c r="M186" s="12" t="e">
        <f>VLOOKUP(B186,Data_afgrøder!$A$1:$BM$29,COLUMN(Data_afgrøder!$AX$2),FALSE)</f>
        <v>#N/A</v>
      </c>
      <c r="N186" s="110"/>
      <c r="O186" s="45" t="e">
        <f>IF(N186&gt;0,N186,M186)*6.4*Forside!$B$7*F186</f>
        <v>#N/A</v>
      </c>
      <c r="P186" s="12" t="e">
        <f>VLOOKUP(B186,Data_afgrøder!$A$2:$BS$25,COLUMN(Data_afgrøder!AZ187),FALSE)</f>
        <v>#N/A</v>
      </c>
      <c r="Q186" s="12"/>
      <c r="R186" s="45" t="e">
        <f>IF(Q186&gt;0,Q186,P186)*1.8*Forside!$B$7*F186</f>
        <v>#N/A</v>
      </c>
      <c r="S186" s="12" t="e">
        <f>VLOOKUP(B186,Data_afgrøder!$A$1:$BG$28,COLUMN(Data_afgrøder!AY:AY),FALSE)</f>
        <v>#N/A</v>
      </c>
      <c r="T186" s="12"/>
      <c r="U186" s="45" t="e">
        <f>IF(T186&gt;0,T186,S186)*6*Forside!$B$7*F186</f>
        <v>#N/A</v>
      </c>
      <c r="V186" s="12" t="e">
        <f>VLOOKUP(B186,Data_afgrøder!$A$1:$BG$28,COLUMN(Data_afgrøder!BA:BA),FALSE)</f>
        <v>#N/A</v>
      </c>
      <c r="W186" s="45" t="e">
        <f>V186*14*Forside!$B$7*F186</f>
        <v>#N/A</v>
      </c>
      <c r="X186" s="45" t="e">
        <f>VLOOKUP(B186,Data_afgrøder!$A$1:$BP$29,COLUMN(Data_afgrøder!BB191),FALSE)*#REF!/1000*VLOOKUP(B186,Data_afgrøder!$A$1:$BS$29,COLUMN(Data_afgrøder!$AO$2),FALSE)*Forside!$B$7</f>
        <v>#N/A</v>
      </c>
      <c r="Y186" s="45" t="e">
        <f>VLOOKUP(B186,Data_afgrøder!$A$1:$BP$29,COLUMN(Data_afgrøder!BC191),FALSE)*#REF!/1000*VLOOKUP(B186,Data_afgrøder!$A$1:$BS$29,COLUMN(Data_afgrøder!$AO$2),FALSE)*Forside!$B$7</f>
        <v>#N/A</v>
      </c>
      <c r="Z186" s="45" t="e">
        <f>VLOOKUP(B186,Data_afgrøder!$A$1:$BP$29,COLUMN(Data_afgrøder!BD191),FALSE)*#REF!/1000*VLOOKUP(B186,Data_afgrøder!$A$1:$BS$29,COLUMN(Data_afgrøder!$AO$2),FALSE)*Forside!$B$7</f>
        <v>#N/A</v>
      </c>
      <c r="AA186" s="45" t="e">
        <f>VLOOKUP(B186,Data_afgrøder!$A$1:$BP$29,COLUMN(Data_afgrøder!BE191),FALSE)*#REF!/1000*VLOOKUP(B186,Data_afgrøder!$A$1:$BS$29,COLUMN(Data_afgrøder!$AO$2),FALSE)*Forside!$B$7</f>
        <v>#N/A</v>
      </c>
      <c r="AB186" s="12">
        <v>0.2</v>
      </c>
      <c r="AC186" s="12"/>
      <c r="AD186" s="45" t="e">
        <f>IF(AC186&gt;0,AC186,AB186)*1.5*Forside!$B$7*F186</f>
        <v>#N/A</v>
      </c>
      <c r="AE186" s="45" t="e">
        <f t="shared" si="6"/>
        <v>#N/A</v>
      </c>
    </row>
    <row r="187" spans="1:31" x14ac:dyDescent="0.2">
      <c r="A187" s="12">
        <f>Forside!A199</f>
        <v>0</v>
      </c>
      <c r="B187" s="12">
        <f>Forside!B199</f>
        <v>0</v>
      </c>
      <c r="C187" s="53">
        <f>Forside!D199</f>
        <v>0</v>
      </c>
      <c r="D187" s="89">
        <f>Forside!E199</f>
        <v>0</v>
      </c>
      <c r="E187" s="53">
        <f>Forside!S199</f>
        <v>0</v>
      </c>
      <c r="F187" s="12" t="e">
        <f>VLOOKUP(C187,Data_afgrøder!$A$30:$N$43,COLUMN(Data_afgrøder!B188),FALSE)</f>
        <v>#N/A</v>
      </c>
      <c r="G187" s="12">
        <v>0.9</v>
      </c>
      <c r="H187" s="54">
        <v>0</v>
      </c>
      <c r="I187" s="45" t="e">
        <f>IF(H187&gt;-1,H187,G187)*20.7*Forside!$B$7*F187</f>
        <v>#N/A</v>
      </c>
      <c r="J187" s="54">
        <v>1</v>
      </c>
      <c r="K187" s="12">
        <v>3</v>
      </c>
      <c r="L187" s="45" t="e">
        <f>IF(K187&gt;0,K187,J187)*1.7*Forside!$B$7*F187</f>
        <v>#N/A</v>
      </c>
      <c r="M187" s="12" t="e">
        <f>VLOOKUP(B187,Data_afgrøder!$A$1:$BM$29,COLUMN(Data_afgrøder!$AX$2),FALSE)</f>
        <v>#N/A</v>
      </c>
      <c r="N187" s="110"/>
      <c r="O187" s="45" t="e">
        <f>IF(N187&gt;0,N187,M187)*6.4*Forside!$B$7*F187</f>
        <v>#N/A</v>
      </c>
      <c r="P187" s="12" t="e">
        <f>VLOOKUP(B187,Data_afgrøder!$A$2:$BS$25,COLUMN(Data_afgrøder!AZ188),FALSE)</f>
        <v>#N/A</v>
      </c>
      <c r="Q187" s="12"/>
      <c r="R187" s="45" t="e">
        <f>IF(Q187&gt;0,Q187,P187)*1.8*Forside!$B$7*F187</f>
        <v>#N/A</v>
      </c>
      <c r="S187" s="12" t="e">
        <f>VLOOKUP(B187,Data_afgrøder!$A$1:$BG$28,COLUMN(Data_afgrøder!AY:AY),FALSE)</f>
        <v>#N/A</v>
      </c>
      <c r="T187" s="12"/>
      <c r="U187" s="45" t="e">
        <f>IF(T187&gt;0,T187,S187)*6*Forside!$B$7*F187</f>
        <v>#N/A</v>
      </c>
      <c r="V187" s="12" t="e">
        <f>VLOOKUP(B187,Data_afgrøder!$A$1:$BG$28,COLUMN(Data_afgrøder!BA:BA),FALSE)</f>
        <v>#N/A</v>
      </c>
      <c r="W187" s="45" t="e">
        <f>V187*14*Forside!$B$7*F187</f>
        <v>#N/A</v>
      </c>
      <c r="X187" s="45" t="e">
        <f>VLOOKUP(B187,Data_afgrøder!$A$1:$BP$29,COLUMN(Data_afgrøder!BB192),FALSE)*#REF!/1000*VLOOKUP(B187,Data_afgrøder!$A$1:$BS$29,COLUMN(Data_afgrøder!$AO$2),FALSE)*Forside!$B$7</f>
        <v>#N/A</v>
      </c>
      <c r="Y187" s="45" t="e">
        <f>VLOOKUP(B187,Data_afgrøder!$A$1:$BP$29,COLUMN(Data_afgrøder!BC192),FALSE)*#REF!/1000*VLOOKUP(B187,Data_afgrøder!$A$1:$BS$29,COLUMN(Data_afgrøder!$AO$2),FALSE)*Forside!$B$7</f>
        <v>#N/A</v>
      </c>
      <c r="Z187" s="45" t="e">
        <f>VLOOKUP(B187,Data_afgrøder!$A$1:$BP$29,COLUMN(Data_afgrøder!BD192),FALSE)*#REF!/1000*VLOOKUP(B187,Data_afgrøder!$A$1:$BS$29,COLUMN(Data_afgrøder!$AO$2),FALSE)*Forside!$B$7</f>
        <v>#N/A</v>
      </c>
      <c r="AA187" s="45" t="e">
        <f>VLOOKUP(B187,Data_afgrøder!$A$1:$BP$29,COLUMN(Data_afgrøder!BE192),FALSE)*#REF!/1000*VLOOKUP(B187,Data_afgrøder!$A$1:$BS$29,COLUMN(Data_afgrøder!$AO$2),FALSE)*Forside!$B$7</f>
        <v>#N/A</v>
      </c>
      <c r="AB187" s="12">
        <v>0.2</v>
      </c>
      <c r="AC187" s="12"/>
      <c r="AD187" s="45" t="e">
        <f>IF(AC187&gt;0,AC187,AB187)*1.5*Forside!$B$7*F187</f>
        <v>#N/A</v>
      </c>
      <c r="AE187" s="45" t="e">
        <f t="shared" si="6"/>
        <v>#N/A</v>
      </c>
    </row>
    <row r="188" spans="1:31" x14ac:dyDescent="0.2">
      <c r="A188" s="12">
        <f>Forside!A200</f>
        <v>0</v>
      </c>
      <c r="B188" s="12">
        <f>Forside!B200</f>
        <v>0</v>
      </c>
      <c r="C188" s="53">
        <f>Forside!D200</f>
        <v>0</v>
      </c>
      <c r="D188" s="89">
        <f>Forside!E200</f>
        <v>0</v>
      </c>
      <c r="E188" s="53">
        <f>Forside!S200</f>
        <v>0</v>
      </c>
      <c r="F188" s="12" t="e">
        <f>VLOOKUP(C188,Data_afgrøder!$A$30:$N$43,COLUMN(Data_afgrøder!B189),FALSE)</f>
        <v>#N/A</v>
      </c>
      <c r="G188" s="12">
        <v>0.9</v>
      </c>
      <c r="H188" s="54">
        <v>0</v>
      </c>
      <c r="I188" s="45" t="e">
        <f>IF(H188&gt;-1,H188,G188)*20.7*Forside!$B$7*F188</f>
        <v>#N/A</v>
      </c>
      <c r="J188" s="54">
        <v>1</v>
      </c>
      <c r="K188" s="12">
        <v>3</v>
      </c>
      <c r="L188" s="45" t="e">
        <f>IF(K188&gt;0,K188,J188)*1.7*Forside!$B$7*F188</f>
        <v>#N/A</v>
      </c>
      <c r="M188" s="12" t="e">
        <f>VLOOKUP(B188,Data_afgrøder!$A$1:$BM$29,COLUMN(Data_afgrøder!$AX$2),FALSE)</f>
        <v>#N/A</v>
      </c>
      <c r="N188" s="110"/>
      <c r="O188" s="45" t="e">
        <f>IF(N188&gt;0,N188,M188)*6.4*Forside!$B$7*F188</f>
        <v>#N/A</v>
      </c>
      <c r="P188" s="12" t="e">
        <f>VLOOKUP(B188,Data_afgrøder!$A$2:$BS$25,COLUMN(Data_afgrøder!AZ189),FALSE)</f>
        <v>#N/A</v>
      </c>
      <c r="Q188" s="12"/>
      <c r="R188" s="45" t="e">
        <f>IF(Q188&gt;0,Q188,P188)*1.8*Forside!$B$7*F188</f>
        <v>#N/A</v>
      </c>
      <c r="S188" s="12" t="e">
        <f>VLOOKUP(B188,Data_afgrøder!$A$1:$BG$28,COLUMN(Data_afgrøder!AY:AY),FALSE)</f>
        <v>#N/A</v>
      </c>
      <c r="T188" s="12"/>
      <c r="U188" s="45" t="e">
        <f>IF(T188&gt;0,T188,S188)*6*Forside!$B$7*F188</f>
        <v>#N/A</v>
      </c>
      <c r="V188" s="12" t="e">
        <f>VLOOKUP(B188,Data_afgrøder!$A$1:$BG$28,COLUMN(Data_afgrøder!BA:BA),FALSE)</f>
        <v>#N/A</v>
      </c>
      <c r="W188" s="45" t="e">
        <f>V188*14*Forside!$B$7*F188</f>
        <v>#N/A</v>
      </c>
      <c r="X188" s="45" t="e">
        <f>VLOOKUP(B188,Data_afgrøder!$A$1:$BP$29,COLUMN(Data_afgrøder!BB193),FALSE)*#REF!/1000*VLOOKUP(B188,Data_afgrøder!$A$1:$BS$29,COLUMN(Data_afgrøder!$AO$2),FALSE)*Forside!$B$7</f>
        <v>#N/A</v>
      </c>
      <c r="Y188" s="45" t="e">
        <f>VLOOKUP(B188,Data_afgrøder!$A$1:$BP$29,COLUMN(Data_afgrøder!BC193),FALSE)*#REF!/1000*VLOOKUP(B188,Data_afgrøder!$A$1:$BS$29,COLUMN(Data_afgrøder!$AO$2),FALSE)*Forside!$B$7</f>
        <v>#N/A</v>
      </c>
      <c r="Z188" s="45" t="e">
        <f>VLOOKUP(B188,Data_afgrøder!$A$1:$BP$29,COLUMN(Data_afgrøder!BD193),FALSE)*#REF!/1000*VLOOKUP(B188,Data_afgrøder!$A$1:$BS$29,COLUMN(Data_afgrøder!$AO$2),FALSE)*Forside!$B$7</f>
        <v>#N/A</v>
      </c>
      <c r="AA188" s="45" t="e">
        <f>VLOOKUP(B188,Data_afgrøder!$A$1:$BP$29,COLUMN(Data_afgrøder!BE193),FALSE)*#REF!/1000*VLOOKUP(B188,Data_afgrøder!$A$1:$BS$29,COLUMN(Data_afgrøder!$AO$2),FALSE)*Forside!$B$7</f>
        <v>#N/A</v>
      </c>
      <c r="AB188" s="12">
        <v>0.2</v>
      </c>
      <c r="AC188" s="12"/>
      <c r="AD188" s="45" t="e">
        <f>IF(AC188&gt;0,AC188,AB188)*1.5*Forside!$B$7*F188</f>
        <v>#N/A</v>
      </c>
      <c r="AE188" s="45" t="e">
        <f t="shared" si="6"/>
        <v>#N/A</v>
      </c>
    </row>
    <row r="189" spans="1:31" x14ac:dyDescent="0.2">
      <c r="A189" s="12">
        <f>Forside!A201</f>
        <v>0</v>
      </c>
      <c r="B189" s="12">
        <f>Forside!B201</f>
        <v>0</v>
      </c>
      <c r="C189" s="53">
        <f>Forside!D201</f>
        <v>0</v>
      </c>
      <c r="D189" s="89">
        <f>Forside!E201</f>
        <v>0</v>
      </c>
      <c r="E189" s="53">
        <f>Forside!S201</f>
        <v>0</v>
      </c>
      <c r="F189" s="12" t="e">
        <f>VLOOKUP(C189,Data_afgrøder!$A$30:$N$43,COLUMN(Data_afgrøder!B190),FALSE)</f>
        <v>#N/A</v>
      </c>
      <c r="G189" s="12">
        <v>0.9</v>
      </c>
      <c r="H189" s="154">
        <v>0</v>
      </c>
      <c r="I189" s="45" t="e">
        <f>IF(H189&gt;-1,H189,G189)*20.7*Forside!$B$7*F189</f>
        <v>#N/A</v>
      </c>
      <c r="J189" s="54">
        <v>1</v>
      </c>
      <c r="K189" s="12">
        <v>3</v>
      </c>
      <c r="L189" s="45" t="e">
        <f>IF(K189&gt;0,K189,J189)*1.7*Forside!$B$7*F189</f>
        <v>#N/A</v>
      </c>
      <c r="M189" s="12" t="e">
        <f>VLOOKUP(B189,Data_afgrøder!$A$1:$BM$29,COLUMN(Data_afgrøder!$AX$2),FALSE)</f>
        <v>#N/A</v>
      </c>
      <c r="N189" s="110"/>
      <c r="O189" s="45" t="e">
        <f>IF(N189&gt;0,N189,M189)*6.4*Forside!$B$7*F189</f>
        <v>#N/A</v>
      </c>
      <c r="P189" s="12" t="e">
        <f>VLOOKUP(B189,Data_afgrøder!$A$2:$BS$25,COLUMN(Data_afgrøder!AZ190),FALSE)</f>
        <v>#N/A</v>
      </c>
      <c r="Q189" s="12"/>
      <c r="R189" s="45" t="e">
        <f>IF(Q189&gt;0,Q189,P189)*1.8*Forside!$B$7*F189</f>
        <v>#N/A</v>
      </c>
      <c r="S189" s="12" t="e">
        <f>VLOOKUP(B189,Data_afgrøder!$A$1:$BG$28,COLUMN(Data_afgrøder!AY:AY),FALSE)</f>
        <v>#N/A</v>
      </c>
      <c r="T189" s="12"/>
      <c r="U189" s="45" t="e">
        <f>IF(T189&gt;0,T189,S189)*6*Forside!$B$7*F189</f>
        <v>#N/A</v>
      </c>
      <c r="V189" s="12" t="e">
        <f>VLOOKUP(B189,Data_afgrøder!$A$1:$BG$28,COLUMN(Data_afgrøder!BA:BA),FALSE)</f>
        <v>#N/A</v>
      </c>
      <c r="W189" s="45" t="e">
        <f>V189*14*Forside!$B$7*F189</f>
        <v>#N/A</v>
      </c>
      <c r="X189" s="45" t="e">
        <f>VLOOKUP(B189,Data_afgrøder!$A$1:$BP$29,COLUMN(Data_afgrøder!BB194),FALSE)*#REF!/1000*VLOOKUP(B189,Data_afgrøder!$A$1:$BS$29,COLUMN(Data_afgrøder!$AO$2),FALSE)*Forside!$B$7</f>
        <v>#N/A</v>
      </c>
      <c r="Y189" s="45" t="e">
        <f>VLOOKUP(B189,Data_afgrøder!$A$1:$BP$29,COLUMN(Data_afgrøder!BC194),FALSE)*#REF!/1000*VLOOKUP(B189,Data_afgrøder!$A$1:$BS$29,COLUMN(Data_afgrøder!$AO$2),FALSE)*Forside!$B$7</f>
        <v>#N/A</v>
      </c>
      <c r="Z189" s="45" t="e">
        <f>VLOOKUP(B189,Data_afgrøder!$A$1:$BP$29,COLUMN(Data_afgrøder!BD194),FALSE)*#REF!/1000*VLOOKUP(B189,Data_afgrøder!$A$1:$BS$29,COLUMN(Data_afgrøder!$AO$2),FALSE)*Forside!$B$7</f>
        <v>#N/A</v>
      </c>
      <c r="AA189" s="45" t="e">
        <f>VLOOKUP(B189,Data_afgrøder!$A$1:$BP$29,COLUMN(Data_afgrøder!BE194),FALSE)*#REF!/1000*VLOOKUP(B189,Data_afgrøder!$A$1:$BS$29,COLUMN(Data_afgrøder!$AO$2),FALSE)*Forside!$B$7</f>
        <v>#N/A</v>
      </c>
      <c r="AB189" s="12">
        <v>0.2</v>
      </c>
      <c r="AC189" s="12"/>
      <c r="AD189" s="45" t="e">
        <f>IF(AC189&gt;0,AC189,AB189)*1.5*Forside!$B$7*F189</f>
        <v>#N/A</v>
      </c>
      <c r="AE189" s="45" t="e">
        <f t="shared" si="6"/>
        <v>#N/A</v>
      </c>
    </row>
    <row r="190" spans="1:31" x14ac:dyDescent="0.2">
      <c r="A190" s="12">
        <f>Forside!A202</f>
        <v>0</v>
      </c>
      <c r="B190" s="12">
        <f>Forside!B202</f>
        <v>0</v>
      </c>
      <c r="C190" s="53">
        <f>Forside!D202</f>
        <v>0</v>
      </c>
      <c r="D190" s="89">
        <f>Forside!E202</f>
        <v>0</v>
      </c>
      <c r="E190" s="53">
        <f>Forside!S202</f>
        <v>0</v>
      </c>
      <c r="F190" s="12" t="e">
        <f>VLOOKUP(C190,Data_afgrøder!$A$30:$N$43,COLUMN(Data_afgrøder!B191),FALSE)</f>
        <v>#N/A</v>
      </c>
      <c r="G190" s="12">
        <v>0.9</v>
      </c>
      <c r="H190" s="54">
        <v>0</v>
      </c>
      <c r="I190" s="45" t="e">
        <f>IF(H190&gt;-1,H190,G190)*20.7*Forside!$B$7*F190</f>
        <v>#N/A</v>
      </c>
      <c r="J190" s="54">
        <v>1</v>
      </c>
      <c r="K190" s="12">
        <v>3</v>
      </c>
      <c r="L190" s="45" t="e">
        <f>IF(K190&gt;0,K190,J190)*1.7*Forside!$B$7*F190</f>
        <v>#N/A</v>
      </c>
      <c r="M190" s="12" t="e">
        <f>VLOOKUP(B190,Data_afgrøder!$A$1:$BM$29,COLUMN(Data_afgrøder!$AX$2),FALSE)</f>
        <v>#N/A</v>
      </c>
      <c r="N190" s="110"/>
      <c r="O190" s="45" t="e">
        <f>IF(N190&gt;0,N190,M190)*6.4*Forside!$B$7*F190</f>
        <v>#N/A</v>
      </c>
      <c r="P190" s="12" t="e">
        <f>VLOOKUP(B190,Data_afgrøder!$A$2:$BS$25,COLUMN(Data_afgrøder!AZ191),FALSE)</f>
        <v>#N/A</v>
      </c>
      <c r="Q190" s="12"/>
      <c r="R190" s="45" t="e">
        <f>IF(Q190&gt;0,Q190,P190)*1.8*Forside!$B$7*F190</f>
        <v>#N/A</v>
      </c>
      <c r="S190" s="12" t="e">
        <f>VLOOKUP(B190,Data_afgrøder!$A$1:$BG$28,COLUMN(Data_afgrøder!AY:AY),FALSE)</f>
        <v>#N/A</v>
      </c>
      <c r="T190" s="12"/>
      <c r="U190" s="45" t="e">
        <f>IF(T190&gt;0,T190,S190)*6*Forside!$B$7*F190</f>
        <v>#N/A</v>
      </c>
      <c r="V190" s="12" t="e">
        <f>VLOOKUP(B190,Data_afgrøder!$A$1:$BG$28,COLUMN(Data_afgrøder!BA:BA),FALSE)</f>
        <v>#N/A</v>
      </c>
      <c r="W190" s="45" t="e">
        <f>V190*14*Forside!$B$7*F190</f>
        <v>#N/A</v>
      </c>
      <c r="X190" s="45" t="e">
        <f>VLOOKUP(B190,Data_afgrøder!$A$1:$BP$29,COLUMN(Data_afgrøder!BB195),FALSE)*#REF!/1000*VLOOKUP(B190,Data_afgrøder!$A$1:$BS$29,COLUMN(Data_afgrøder!$AO$2),FALSE)*Forside!$B$7</f>
        <v>#N/A</v>
      </c>
      <c r="Y190" s="45" t="e">
        <f>VLOOKUP(B190,Data_afgrøder!$A$1:$BP$29,COLUMN(Data_afgrøder!BC195),FALSE)*#REF!/1000*VLOOKUP(B190,Data_afgrøder!$A$1:$BS$29,COLUMN(Data_afgrøder!$AO$2),FALSE)*Forside!$B$7</f>
        <v>#N/A</v>
      </c>
      <c r="Z190" s="45" t="e">
        <f>VLOOKUP(B190,Data_afgrøder!$A$1:$BP$29,COLUMN(Data_afgrøder!BD195),FALSE)*#REF!/1000*VLOOKUP(B190,Data_afgrøder!$A$1:$BS$29,COLUMN(Data_afgrøder!$AO$2),FALSE)*Forside!$B$7</f>
        <v>#N/A</v>
      </c>
      <c r="AA190" s="45" t="e">
        <f>VLOOKUP(B190,Data_afgrøder!$A$1:$BP$29,COLUMN(Data_afgrøder!BE195),FALSE)*#REF!/1000*VLOOKUP(B190,Data_afgrøder!$A$1:$BS$29,COLUMN(Data_afgrøder!$AO$2),FALSE)*Forside!$B$7</f>
        <v>#N/A</v>
      </c>
      <c r="AB190" s="12">
        <v>0.2</v>
      </c>
      <c r="AC190" s="12"/>
      <c r="AD190" s="45" t="e">
        <f>IF(AC190&gt;0,AC190,AB190)*1.5*Forside!$B$7*F190</f>
        <v>#N/A</v>
      </c>
      <c r="AE190" s="45" t="e">
        <f t="shared" si="6"/>
        <v>#N/A</v>
      </c>
    </row>
    <row r="191" spans="1:31" x14ac:dyDescent="0.2">
      <c r="A191" s="12">
        <f>Forside!A203</f>
        <v>0</v>
      </c>
      <c r="B191" s="12">
        <f>Forside!B203</f>
        <v>0</v>
      </c>
      <c r="C191" s="53">
        <f>Forside!D203</f>
        <v>0</v>
      </c>
      <c r="D191" s="89">
        <f>Forside!E203</f>
        <v>0</v>
      </c>
      <c r="E191" s="53">
        <f>Forside!S203</f>
        <v>0</v>
      </c>
      <c r="F191" s="12" t="e">
        <f>VLOOKUP(C191,Data_afgrøder!$A$30:$N$43,COLUMN(Data_afgrøder!B192),FALSE)</f>
        <v>#N/A</v>
      </c>
      <c r="G191" s="12">
        <v>0.9</v>
      </c>
      <c r="H191" s="54">
        <v>0</v>
      </c>
      <c r="I191" s="45" t="e">
        <f>IF(H191&gt;-1,H191,G191)*20.7*Forside!$B$7*F191</f>
        <v>#N/A</v>
      </c>
      <c r="J191" s="54">
        <v>1</v>
      </c>
      <c r="K191" s="12">
        <v>3</v>
      </c>
      <c r="L191" s="45" t="e">
        <f>IF(K191&gt;0,K191,J191)*1.7*Forside!$B$7*F191</f>
        <v>#N/A</v>
      </c>
      <c r="M191" s="12" t="e">
        <f>VLOOKUP(B191,Data_afgrøder!$A$1:$BM$29,COLUMN(Data_afgrøder!$AX$2),FALSE)</f>
        <v>#N/A</v>
      </c>
      <c r="N191" s="110"/>
      <c r="O191" s="45" t="e">
        <f>IF(N191&gt;0,N191,M191)*6.4*Forside!$B$7*F191</f>
        <v>#N/A</v>
      </c>
      <c r="P191" s="12" t="e">
        <f>VLOOKUP(B191,Data_afgrøder!$A$2:$BS$25,COLUMN(Data_afgrøder!AZ192),FALSE)</f>
        <v>#N/A</v>
      </c>
      <c r="Q191" s="12"/>
      <c r="R191" s="45" t="e">
        <f>IF(Q191&gt;0,Q191,P191)*1.8*Forside!$B$7*F191</f>
        <v>#N/A</v>
      </c>
      <c r="S191" s="12" t="e">
        <f>VLOOKUP(B191,Data_afgrøder!$A$1:$BG$28,COLUMN(Data_afgrøder!AY:AY),FALSE)</f>
        <v>#N/A</v>
      </c>
      <c r="T191" s="12"/>
      <c r="U191" s="45" t="e">
        <f>IF(T191&gt;0,T191,S191)*6*Forside!$B$7*F191</f>
        <v>#N/A</v>
      </c>
      <c r="V191" s="12" t="e">
        <f>VLOOKUP(B191,Data_afgrøder!$A$1:$BG$28,COLUMN(Data_afgrøder!BA:BA),FALSE)</f>
        <v>#N/A</v>
      </c>
      <c r="W191" s="45" t="e">
        <f>V191*14*Forside!$B$7*F191</f>
        <v>#N/A</v>
      </c>
      <c r="X191" s="45" t="e">
        <f>VLOOKUP(B191,Data_afgrøder!$A$1:$BP$29,COLUMN(Data_afgrøder!BB196),FALSE)*#REF!/1000*VLOOKUP(B191,Data_afgrøder!$A$1:$BS$29,COLUMN(Data_afgrøder!$AO$2),FALSE)*Forside!$B$7</f>
        <v>#N/A</v>
      </c>
      <c r="Y191" s="45" t="e">
        <f>VLOOKUP(B191,Data_afgrøder!$A$1:$BP$29,COLUMN(Data_afgrøder!BC196),FALSE)*#REF!/1000*VLOOKUP(B191,Data_afgrøder!$A$1:$BS$29,COLUMN(Data_afgrøder!$AO$2),FALSE)*Forside!$B$7</f>
        <v>#N/A</v>
      </c>
      <c r="Z191" s="45" t="e">
        <f>VLOOKUP(B191,Data_afgrøder!$A$1:$BP$29,COLUMN(Data_afgrøder!BD196),FALSE)*#REF!/1000*VLOOKUP(B191,Data_afgrøder!$A$1:$BS$29,COLUMN(Data_afgrøder!$AO$2),FALSE)*Forside!$B$7</f>
        <v>#N/A</v>
      </c>
      <c r="AA191" s="45" t="e">
        <f>VLOOKUP(B191,Data_afgrøder!$A$1:$BP$29,COLUMN(Data_afgrøder!BE196),FALSE)*#REF!/1000*VLOOKUP(B191,Data_afgrøder!$A$1:$BS$29,COLUMN(Data_afgrøder!$AO$2),FALSE)*Forside!$B$7</f>
        <v>#N/A</v>
      </c>
      <c r="AB191" s="12">
        <v>0.2</v>
      </c>
      <c r="AC191" s="12"/>
      <c r="AD191" s="45" t="e">
        <f>IF(AC191&gt;0,AC191,AB191)*1.5*Forside!$B$7*F191</f>
        <v>#N/A</v>
      </c>
      <c r="AE191" s="45" t="e">
        <f t="shared" si="6"/>
        <v>#N/A</v>
      </c>
    </row>
    <row r="192" spans="1:31" x14ac:dyDescent="0.2">
      <c r="A192" s="12">
        <f>Forside!A204</f>
        <v>0</v>
      </c>
      <c r="B192" s="12">
        <f>Forside!B204</f>
        <v>0</v>
      </c>
      <c r="C192" s="53">
        <f>Forside!D204</f>
        <v>0</v>
      </c>
      <c r="D192" s="89">
        <f>Forside!E204</f>
        <v>0</v>
      </c>
      <c r="E192" s="53">
        <f>Forside!S204</f>
        <v>0</v>
      </c>
      <c r="F192" s="12" t="e">
        <f>VLOOKUP(C192,Data_afgrøder!$A$30:$N$43,COLUMN(Data_afgrøder!B193),FALSE)</f>
        <v>#N/A</v>
      </c>
      <c r="G192" s="12">
        <v>0.9</v>
      </c>
      <c r="H192" s="54">
        <v>0</v>
      </c>
      <c r="I192" s="45" t="e">
        <f>IF(H192&gt;-1,H192,G192)*20.7*Forside!$B$7*F192</f>
        <v>#N/A</v>
      </c>
      <c r="J192" s="54">
        <v>1</v>
      </c>
      <c r="K192" s="12">
        <v>3</v>
      </c>
      <c r="L192" s="45" t="e">
        <f>IF(K192&gt;0,K192,J192)*1.7*Forside!$B$7*F192</f>
        <v>#N/A</v>
      </c>
      <c r="M192" s="12" t="e">
        <f>VLOOKUP(B192,Data_afgrøder!$A$1:$BM$29,COLUMN(Data_afgrøder!$AX$2),FALSE)</f>
        <v>#N/A</v>
      </c>
      <c r="N192" s="110"/>
      <c r="O192" s="45" t="e">
        <f>IF(N192&gt;0,N192,M192)*6.4*Forside!$B$7*F192</f>
        <v>#N/A</v>
      </c>
      <c r="P192" s="12" t="e">
        <f>VLOOKUP(B192,Data_afgrøder!$A$2:$BS$25,COLUMN(Data_afgrøder!AZ193),FALSE)</f>
        <v>#N/A</v>
      </c>
      <c r="Q192" s="12"/>
      <c r="R192" s="45" t="e">
        <f>IF(Q192&gt;0,Q192,P192)*1.8*Forside!$B$7*F192</f>
        <v>#N/A</v>
      </c>
      <c r="S192" s="12" t="e">
        <f>VLOOKUP(B192,Data_afgrøder!$A$1:$BG$28,COLUMN(Data_afgrøder!AY:AY),FALSE)</f>
        <v>#N/A</v>
      </c>
      <c r="T192" s="12"/>
      <c r="U192" s="45" t="e">
        <f>IF(T192&gt;0,T192,S192)*6*Forside!$B$7*F192</f>
        <v>#N/A</v>
      </c>
      <c r="V192" s="12" t="e">
        <f>VLOOKUP(B192,Data_afgrøder!$A$1:$BG$28,COLUMN(Data_afgrøder!BA:BA),FALSE)</f>
        <v>#N/A</v>
      </c>
      <c r="W192" s="45" t="e">
        <f>V192*14*Forside!$B$7*F192</f>
        <v>#N/A</v>
      </c>
      <c r="X192" s="45" t="e">
        <f>VLOOKUP(B192,Data_afgrøder!$A$1:$BP$29,COLUMN(Data_afgrøder!BB197),FALSE)*#REF!/1000*VLOOKUP(B192,Data_afgrøder!$A$1:$BS$29,COLUMN(Data_afgrøder!$AO$2),FALSE)*Forside!$B$7</f>
        <v>#N/A</v>
      </c>
      <c r="Y192" s="45" t="e">
        <f>VLOOKUP(B192,Data_afgrøder!$A$1:$BP$29,COLUMN(Data_afgrøder!BC197),FALSE)*#REF!/1000*VLOOKUP(B192,Data_afgrøder!$A$1:$BS$29,COLUMN(Data_afgrøder!$AO$2),FALSE)*Forside!$B$7</f>
        <v>#N/A</v>
      </c>
      <c r="Z192" s="45" t="e">
        <f>VLOOKUP(B192,Data_afgrøder!$A$1:$BP$29,COLUMN(Data_afgrøder!BD197),FALSE)*#REF!/1000*VLOOKUP(B192,Data_afgrøder!$A$1:$BS$29,COLUMN(Data_afgrøder!$AO$2),FALSE)*Forside!$B$7</f>
        <v>#N/A</v>
      </c>
      <c r="AA192" s="45" t="e">
        <f>VLOOKUP(B192,Data_afgrøder!$A$1:$BP$29,COLUMN(Data_afgrøder!BE197),FALSE)*#REF!/1000*VLOOKUP(B192,Data_afgrøder!$A$1:$BS$29,COLUMN(Data_afgrøder!$AO$2),FALSE)*Forside!$B$7</f>
        <v>#N/A</v>
      </c>
      <c r="AB192" s="12">
        <v>0.2</v>
      </c>
      <c r="AC192" s="12"/>
      <c r="AD192" s="45" t="e">
        <f>IF(AC192&gt;0,AC192,AB192)*1.5*Forside!$B$7*F192</f>
        <v>#N/A</v>
      </c>
      <c r="AE192" s="45" t="e">
        <f t="shared" si="6"/>
        <v>#N/A</v>
      </c>
    </row>
    <row r="193" spans="1:31" x14ac:dyDescent="0.2">
      <c r="A193" s="12">
        <f>Forside!A205</f>
        <v>0</v>
      </c>
      <c r="B193" s="12">
        <f>Forside!B205</f>
        <v>0</v>
      </c>
      <c r="C193" s="53">
        <f>Forside!D205</f>
        <v>0</v>
      </c>
      <c r="D193" s="89">
        <f>Forside!E205</f>
        <v>0</v>
      </c>
      <c r="E193" s="53">
        <f>Forside!S205</f>
        <v>0</v>
      </c>
      <c r="F193" s="12" t="e">
        <f>VLOOKUP(C193,Data_afgrøder!$A$30:$N$43,COLUMN(Data_afgrøder!B194),FALSE)</f>
        <v>#N/A</v>
      </c>
      <c r="G193" s="12">
        <v>0.9</v>
      </c>
      <c r="H193" s="54">
        <v>0</v>
      </c>
      <c r="I193" s="45" t="e">
        <f>IF(H193&gt;-1,H193,G193)*20.7*Forside!$B$7*F193</f>
        <v>#N/A</v>
      </c>
      <c r="J193" s="54">
        <v>1</v>
      </c>
      <c r="K193" s="12">
        <v>3</v>
      </c>
      <c r="L193" s="45" t="e">
        <f>IF(K193&gt;0,K193,J193)*1.7*Forside!$B$7*F193</f>
        <v>#N/A</v>
      </c>
      <c r="M193" s="12" t="e">
        <f>VLOOKUP(B193,Data_afgrøder!$A$1:$BM$29,COLUMN(Data_afgrøder!$AX$2),FALSE)</f>
        <v>#N/A</v>
      </c>
      <c r="N193" s="110"/>
      <c r="O193" s="45" t="e">
        <f>IF(N193&gt;0,N193,M193)*6.4*Forside!$B$7*F193</f>
        <v>#N/A</v>
      </c>
      <c r="P193" s="12" t="e">
        <f>VLOOKUP(B193,Data_afgrøder!$A$2:$BS$25,COLUMN(Data_afgrøder!AZ194),FALSE)</f>
        <v>#N/A</v>
      </c>
      <c r="Q193" s="12"/>
      <c r="R193" s="45" t="e">
        <f>IF(Q193&gt;0,Q193,P193)*1.8*Forside!$B$7*F193</f>
        <v>#N/A</v>
      </c>
      <c r="S193" s="12" t="e">
        <f>VLOOKUP(B193,Data_afgrøder!$A$1:$BG$28,COLUMN(Data_afgrøder!AY:AY),FALSE)</f>
        <v>#N/A</v>
      </c>
      <c r="T193" s="12"/>
      <c r="U193" s="45" t="e">
        <f>IF(T193&gt;0,T193,S193)*6*Forside!$B$7*F193</f>
        <v>#N/A</v>
      </c>
      <c r="V193" s="12" t="e">
        <f>VLOOKUP(B193,Data_afgrøder!$A$1:$BG$28,COLUMN(Data_afgrøder!BA:BA),FALSE)</f>
        <v>#N/A</v>
      </c>
      <c r="W193" s="45" t="e">
        <f>V193*14*Forside!$B$7*F193</f>
        <v>#N/A</v>
      </c>
      <c r="X193" s="45" t="e">
        <f>VLOOKUP(B193,Data_afgrøder!$A$1:$BP$29,COLUMN(Data_afgrøder!BB198),FALSE)*#REF!/1000*VLOOKUP(B193,Data_afgrøder!$A$1:$BS$29,COLUMN(Data_afgrøder!$AO$2),FALSE)*Forside!$B$7</f>
        <v>#N/A</v>
      </c>
      <c r="Y193" s="45" t="e">
        <f>VLOOKUP(B193,Data_afgrøder!$A$1:$BP$29,COLUMN(Data_afgrøder!BC198),FALSE)*#REF!/1000*VLOOKUP(B193,Data_afgrøder!$A$1:$BS$29,COLUMN(Data_afgrøder!$AO$2),FALSE)*Forside!$B$7</f>
        <v>#N/A</v>
      </c>
      <c r="Z193" s="45" t="e">
        <f>VLOOKUP(B193,Data_afgrøder!$A$1:$BP$29,COLUMN(Data_afgrøder!BD198),FALSE)*#REF!/1000*VLOOKUP(B193,Data_afgrøder!$A$1:$BS$29,COLUMN(Data_afgrøder!$AO$2),FALSE)*Forside!$B$7</f>
        <v>#N/A</v>
      </c>
      <c r="AA193" s="45" t="e">
        <f>VLOOKUP(B193,Data_afgrøder!$A$1:$BP$29,COLUMN(Data_afgrøder!BE198),FALSE)*#REF!/1000*VLOOKUP(B193,Data_afgrøder!$A$1:$BS$29,COLUMN(Data_afgrøder!$AO$2),FALSE)*Forside!$B$7</f>
        <v>#N/A</v>
      </c>
      <c r="AB193" s="12">
        <v>0.2</v>
      </c>
      <c r="AC193" s="12"/>
      <c r="AD193" s="45" t="e">
        <f>IF(AC193&gt;0,AC193,AB193)*1.5*Forside!$B$7*F193</f>
        <v>#N/A</v>
      </c>
      <c r="AE193" s="45" t="e">
        <f t="shared" si="6"/>
        <v>#N/A</v>
      </c>
    </row>
    <row r="194" spans="1:31" x14ac:dyDescent="0.2">
      <c r="N194" s="110"/>
    </row>
    <row r="195" spans="1:31" x14ac:dyDescent="0.2">
      <c r="N195" s="110"/>
    </row>
    <row r="196" spans="1:31" x14ac:dyDescent="0.2">
      <c r="N196" s="110"/>
    </row>
    <row r="197" spans="1:31" x14ac:dyDescent="0.2">
      <c r="N197" s="110"/>
    </row>
    <row r="198" spans="1:31" x14ac:dyDescent="0.2">
      <c r="N198" s="110"/>
    </row>
    <row r="199" spans="1:31" x14ac:dyDescent="0.2">
      <c r="N199" s="110"/>
    </row>
    <row r="200" spans="1:31" x14ac:dyDescent="0.2">
      <c r="N200" s="110"/>
    </row>
    <row r="201" spans="1:31" x14ac:dyDescent="0.2">
      <c r="N201" s="110"/>
    </row>
    <row r="202" spans="1:31" x14ac:dyDescent="0.2">
      <c r="N202" s="110"/>
    </row>
    <row r="203" spans="1:31" x14ac:dyDescent="0.2">
      <c r="N203" s="110"/>
    </row>
    <row r="204" spans="1:31" x14ac:dyDescent="0.2">
      <c r="N204" s="110"/>
    </row>
    <row r="205" spans="1:31" x14ac:dyDescent="0.2">
      <c r="N205" s="110"/>
    </row>
    <row r="206" spans="1:31" x14ac:dyDescent="0.2">
      <c r="N206" s="110"/>
    </row>
    <row r="207" spans="1:31" x14ac:dyDescent="0.2">
      <c r="N207" s="110"/>
    </row>
    <row r="208" spans="1:31" x14ac:dyDescent="0.2">
      <c r="N208" s="110"/>
    </row>
    <row r="209" spans="14:14" x14ac:dyDescent="0.2">
      <c r="N209" s="110"/>
    </row>
    <row r="210" spans="14:14" x14ac:dyDescent="0.2">
      <c r="N210" s="110"/>
    </row>
    <row r="211" spans="14:14" x14ac:dyDescent="0.2">
      <c r="N211" s="110"/>
    </row>
    <row r="212" spans="14:14" x14ac:dyDescent="0.2">
      <c r="N212" s="110"/>
    </row>
  </sheetData>
  <mergeCells count="9">
    <mergeCell ref="AH2:AS2"/>
    <mergeCell ref="AT2:BE2"/>
    <mergeCell ref="G2:I2"/>
    <mergeCell ref="J2:L2"/>
    <mergeCell ref="M2:O2"/>
    <mergeCell ref="P2:R2"/>
    <mergeCell ref="S2:U2"/>
    <mergeCell ref="V2:W2"/>
    <mergeCell ref="AB2:AD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028A6-4566-4D9C-A61D-968CAF99EEBF}">
  <dimension ref="A1:BM178"/>
  <sheetViews>
    <sheetView tabSelected="1" zoomScale="110" zoomScaleNormal="110" zoomScaleSheetLayoutView="110" workbookViewId="0">
      <pane xSplit="2" ySplit="2" topLeftCell="C3" activePane="bottomRight" state="frozen"/>
      <selection pane="topRight" activeCell="C1" sqref="C1"/>
      <selection pane="bottomLeft" activeCell="A3" sqref="A3"/>
      <selection pane="bottomRight" activeCell="C25" sqref="C25"/>
    </sheetView>
  </sheetViews>
  <sheetFormatPr defaultRowHeight="12" x14ac:dyDescent="0.2"/>
  <cols>
    <col min="2" max="2" width="27.7109375" customWidth="1"/>
    <col min="3" max="3" width="27.7109375" style="95" customWidth="1"/>
    <col min="4" max="4" width="23" bestFit="1" customWidth="1"/>
    <col min="5" max="5" width="23" style="110" customWidth="1"/>
    <col min="6" max="6" width="27.140625" bestFit="1" customWidth="1"/>
    <col min="7" max="7" width="22.28515625" bestFit="1" customWidth="1"/>
    <col min="8" max="8" width="16" bestFit="1" customWidth="1"/>
    <col min="9" max="9" width="18" customWidth="1"/>
    <col min="10" max="10" width="23.85546875" customWidth="1"/>
    <col min="11" max="11" width="16.140625" customWidth="1"/>
    <col min="12" max="12" width="9.5703125" customWidth="1"/>
    <col min="13" max="13" width="29.7109375" style="107" bestFit="1" customWidth="1"/>
    <col min="14" max="14" width="30.85546875" style="107" bestFit="1" customWidth="1"/>
    <col min="15" max="15" width="11.28515625" style="107" bestFit="1" customWidth="1"/>
    <col min="16" max="16" width="40" style="107" bestFit="1" customWidth="1"/>
    <col min="17" max="17" width="19.28515625" style="110" customWidth="1"/>
    <col min="18" max="18" width="39.42578125" customWidth="1"/>
    <col min="19" max="19" width="30.85546875" bestFit="1" customWidth="1"/>
    <col min="20" max="20" width="18.5703125" bestFit="1" customWidth="1"/>
    <col min="21" max="21" width="28.42578125" customWidth="1"/>
    <col min="22" max="22" width="43.7109375" bestFit="1" customWidth="1"/>
    <col min="23" max="23" width="14.28515625" bestFit="1" customWidth="1"/>
    <col min="24" max="24" width="14.28515625" customWidth="1"/>
    <col min="25" max="26" width="18.42578125" customWidth="1"/>
    <col min="27" max="27" width="27.42578125" bestFit="1" customWidth="1"/>
    <col min="28" max="29" width="27.42578125" style="82" customWidth="1"/>
    <col min="30" max="30" width="27.42578125" style="110" customWidth="1"/>
    <col min="31" max="31" width="35.140625" bestFit="1" customWidth="1"/>
    <col min="32" max="32" width="27.85546875" style="110" customWidth="1"/>
    <col min="33" max="33" width="27.85546875" style="107" customWidth="1"/>
    <col min="34" max="34" width="32.85546875" bestFit="1" customWidth="1"/>
    <col min="35" max="35" width="17" customWidth="1"/>
    <col min="36" max="36" width="17" style="107" customWidth="1"/>
    <col min="37" max="37" width="33.85546875" bestFit="1" customWidth="1"/>
    <col min="38" max="39" width="19.85546875" bestFit="1" customWidth="1"/>
    <col min="40" max="40" width="20.7109375" bestFit="1" customWidth="1"/>
    <col min="41" max="41" width="12.140625" customWidth="1"/>
    <col min="42" max="42" width="13.28515625" bestFit="1" customWidth="1"/>
    <col min="43" max="43" width="18.42578125" bestFit="1" customWidth="1"/>
    <col min="44" max="47" width="18.42578125" style="110" customWidth="1"/>
    <col min="48" max="48" width="18.42578125" customWidth="1"/>
    <col min="49" max="50" width="28.28515625" bestFit="1" customWidth="1"/>
    <col min="51" max="51" width="28.28515625" customWidth="1"/>
    <col min="52" max="52" width="28.28515625" bestFit="1" customWidth="1"/>
    <col min="53" max="53" width="34.85546875" bestFit="1" customWidth="1"/>
    <col min="58" max="58" width="10.7109375" customWidth="1"/>
  </cols>
  <sheetData>
    <row r="1" spans="1:65" x14ac:dyDescent="0.2">
      <c r="A1" s="200" t="s">
        <v>29</v>
      </c>
      <c r="B1" s="200"/>
      <c r="C1" s="200"/>
      <c r="D1" s="200"/>
      <c r="E1" s="200"/>
      <c r="F1" s="200"/>
      <c r="G1" s="200"/>
      <c r="H1" s="200"/>
      <c r="I1" s="200"/>
      <c r="J1" s="200"/>
      <c r="K1" s="200"/>
      <c r="L1" s="201"/>
      <c r="M1" s="122"/>
      <c r="N1" s="123"/>
      <c r="O1" s="173" t="s">
        <v>35</v>
      </c>
      <c r="P1" s="174"/>
      <c r="Q1" s="174"/>
      <c r="R1" s="174"/>
      <c r="S1" s="174"/>
      <c r="T1" s="174"/>
      <c r="U1" s="174"/>
      <c r="V1" s="174"/>
      <c r="W1" s="174"/>
      <c r="X1" s="175"/>
      <c r="Y1" s="195" t="s">
        <v>56</v>
      </c>
      <c r="Z1" s="196"/>
      <c r="AA1" s="197"/>
      <c r="AB1" s="198" t="s">
        <v>228</v>
      </c>
      <c r="AC1" s="199"/>
      <c r="AD1" s="182" t="s">
        <v>50</v>
      </c>
      <c r="AE1" s="183"/>
      <c r="AF1" s="183"/>
      <c r="AG1" s="183"/>
      <c r="AH1" s="183"/>
      <c r="AI1" s="183"/>
      <c r="AJ1" s="183"/>
      <c r="AK1" s="183"/>
      <c r="AL1" s="183"/>
      <c r="AM1" s="183"/>
      <c r="AN1" s="183"/>
      <c r="AO1" s="183"/>
      <c r="AP1" s="183"/>
      <c r="AQ1" s="184"/>
      <c r="AR1" s="149"/>
      <c r="AS1" s="149"/>
      <c r="AT1" s="149"/>
      <c r="AU1" s="149"/>
      <c r="AV1" s="41"/>
      <c r="AW1" s="191" t="s">
        <v>57</v>
      </c>
      <c r="AX1" s="191"/>
      <c r="AY1" s="191"/>
      <c r="AZ1" s="191"/>
      <c r="BA1" s="191"/>
    </row>
    <row r="2" spans="1:65" x14ac:dyDescent="0.2">
      <c r="A2" s="202"/>
      <c r="B2" s="202"/>
      <c r="C2" s="202"/>
      <c r="D2" s="202"/>
      <c r="E2" s="202"/>
      <c r="F2" s="202"/>
      <c r="G2" s="202"/>
      <c r="H2" s="202"/>
      <c r="I2" s="202"/>
      <c r="J2" s="202"/>
      <c r="K2" s="202"/>
      <c r="L2" s="203"/>
      <c r="M2" s="207"/>
      <c r="N2" s="208"/>
      <c r="O2" s="204" t="s">
        <v>33</v>
      </c>
      <c r="P2" s="205"/>
      <c r="Q2" s="121"/>
      <c r="R2" s="209"/>
      <c r="S2" s="210"/>
      <c r="T2" s="204" t="s">
        <v>223</v>
      </c>
      <c r="U2" s="204"/>
      <c r="V2" s="205"/>
      <c r="W2" s="206" t="s">
        <v>34</v>
      </c>
      <c r="X2" s="205"/>
      <c r="Y2" s="6" t="s">
        <v>125</v>
      </c>
      <c r="Z2" s="6" t="s">
        <v>126</v>
      </c>
      <c r="AA2" s="6" t="s">
        <v>145</v>
      </c>
      <c r="AB2" s="83"/>
      <c r="AC2" s="83"/>
      <c r="AD2" s="150" t="s">
        <v>271</v>
      </c>
      <c r="AE2" s="5" t="s">
        <v>33</v>
      </c>
      <c r="AF2" s="190"/>
      <c r="AG2" s="190"/>
      <c r="AH2" s="190"/>
      <c r="AI2" s="190"/>
      <c r="AJ2" s="190"/>
      <c r="AK2" s="190"/>
      <c r="AL2" s="5" t="s">
        <v>53</v>
      </c>
      <c r="AM2" s="5" t="s">
        <v>52</v>
      </c>
      <c r="AN2" s="5" t="s">
        <v>51</v>
      </c>
      <c r="AO2" s="190" t="s">
        <v>101</v>
      </c>
      <c r="AP2" s="190"/>
      <c r="AQ2" s="190"/>
      <c r="AR2" s="192" t="s">
        <v>275</v>
      </c>
      <c r="AS2" s="193"/>
      <c r="AT2" s="194"/>
      <c r="AU2" s="152"/>
      <c r="AV2" s="40" t="s">
        <v>106</v>
      </c>
      <c r="AW2" s="191" t="s">
        <v>108</v>
      </c>
      <c r="AX2" s="191"/>
      <c r="AY2" s="42" t="s">
        <v>107</v>
      </c>
      <c r="AZ2" s="8" t="s">
        <v>109</v>
      </c>
      <c r="BA2" s="8" t="s">
        <v>58</v>
      </c>
    </row>
    <row r="3" spans="1:65" x14ac:dyDescent="0.2">
      <c r="A3" s="76"/>
      <c r="B3" s="76"/>
      <c r="C3" s="94"/>
      <c r="D3" s="76"/>
      <c r="E3" s="151"/>
      <c r="F3" s="75"/>
      <c r="G3" s="76"/>
      <c r="H3" s="76"/>
      <c r="I3" s="76"/>
      <c r="J3" s="76"/>
      <c r="K3" s="76"/>
      <c r="L3" s="103"/>
      <c r="M3" s="115"/>
      <c r="N3" s="124"/>
      <c r="O3" s="104"/>
      <c r="P3" s="105"/>
      <c r="Q3" s="119"/>
      <c r="R3" s="101"/>
      <c r="S3" s="102"/>
      <c r="T3" s="79"/>
      <c r="U3" s="79"/>
      <c r="V3" s="78"/>
      <c r="W3" s="77"/>
      <c r="X3" s="78"/>
      <c r="Y3" s="6"/>
      <c r="Z3" s="6"/>
      <c r="AA3" s="6"/>
      <c r="AB3" s="83"/>
      <c r="AC3" s="83">
        <f t="shared" ref="AC3" si="0">AB3*44.01/12.01</f>
        <v>0</v>
      </c>
      <c r="AD3" s="150"/>
      <c r="AE3" s="5"/>
      <c r="AF3" s="73"/>
      <c r="AG3" s="106"/>
      <c r="AH3" s="73" t="s">
        <v>231</v>
      </c>
      <c r="AI3" s="73"/>
      <c r="AJ3" s="106"/>
      <c r="AK3" s="73" t="s">
        <v>232</v>
      </c>
      <c r="AL3" s="5"/>
      <c r="AM3" s="5"/>
      <c r="AN3" s="5"/>
      <c r="AO3" s="73"/>
      <c r="AP3" s="73"/>
      <c r="AQ3" s="73"/>
      <c r="AR3" s="150"/>
      <c r="AS3" s="150"/>
      <c r="AT3" s="150"/>
      <c r="AU3" s="150"/>
      <c r="AV3" s="73"/>
      <c r="AW3" s="74"/>
      <c r="AX3" s="74"/>
      <c r="AY3" s="74"/>
      <c r="AZ3" s="8"/>
      <c r="BA3" s="8"/>
    </row>
    <row r="4" spans="1:65" x14ac:dyDescent="0.2">
      <c r="A4" s="4"/>
      <c r="B4" s="4" t="str">
        <f>Forside!B15</f>
        <v>Afgrøde</v>
      </c>
      <c r="C4" s="58" t="str">
        <f>Forside!C15</f>
        <v>Efterafgrøde</v>
      </c>
      <c r="D4" s="4" t="str">
        <f>Forside!D15</f>
        <v>Jordtype</v>
      </c>
      <c r="E4" s="4" t="str">
        <f>Forside!F15</f>
        <v>Udsæd (kg/ha)</v>
      </c>
      <c r="F4" s="58" t="str">
        <f>Forside!H15</f>
        <v>Data for underjordisk biomasse</v>
      </c>
      <c r="G4" s="4" t="str">
        <f>Forside!I15</f>
        <v>Gødningsmængde (norm)</v>
      </c>
      <c r="H4" s="4" t="str">
        <f>Forside!J15</f>
        <v>Gødningsmængde</v>
      </c>
      <c r="I4" s="4" t="str">
        <f>Forside!L15</f>
        <v>Udbytte (standard)</v>
      </c>
      <c r="J4" s="4" t="str">
        <f>Forside!O15</f>
        <v>Kvælstofudvaskning (kg N/ha)</v>
      </c>
      <c r="K4" s="4" t="str">
        <f>Forside!Q15</f>
        <v>Vanding</v>
      </c>
      <c r="L4" s="4" t="str">
        <f>Forside!R15</f>
        <v>Vanding (manuel indtastning)</v>
      </c>
      <c r="M4" s="111" t="s">
        <v>191</v>
      </c>
      <c r="N4" s="4" t="s">
        <v>220</v>
      </c>
      <c r="O4" s="4" t="s">
        <v>139</v>
      </c>
      <c r="P4" s="7" t="s">
        <v>142</v>
      </c>
      <c r="Q4" s="7" t="s">
        <v>244</v>
      </c>
      <c r="R4" s="4" t="s">
        <v>143</v>
      </c>
      <c r="S4" s="7" t="s">
        <v>140</v>
      </c>
      <c r="T4" s="4" t="s">
        <v>30</v>
      </c>
      <c r="U4" s="4" t="s">
        <v>200</v>
      </c>
      <c r="V4" s="7" t="s">
        <v>144</v>
      </c>
      <c r="W4" s="4" t="s">
        <v>32</v>
      </c>
      <c r="X4" s="7" t="s">
        <v>141</v>
      </c>
      <c r="Y4" s="4" t="s">
        <v>110</v>
      </c>
      <c r="Z4" s="4" t="s">
        <v>127</v>
      </c>
      <c r="AA4" s="4" t="s">
        <v>146</v>
      </c>
      <c r="AB4" s="4" t="s">
        <v>190</v>
      </c>
      <c r="AC4" s="4" t="s">
        <v>110</v>
      </c>
      <c r="AD4" s="4" t="s">
        <v>110</v>
      </c>
      <c r="AE4" s="4" t="s">
        <v>148</v>
      </c>
      <c r="AF4" s="4" t="s">
        <v>259</v>
      </c>
      <c r="AG4" s="4" t="s">
        <v>226</v>
      </c>
      <c r="AH4" s="4" t="s">
        <v>39</v>
      </c>
      <c r="AI4" s="4" t="s">
        <v>168</v>
      </c>
      <c r="AJ4" s="4" t="s">
        <v>227</v>
      </c>
      <c r="AK4" s="4" t="s">
        <v>40</v>
      </c>
      <c r="AL4" s="4" t="s">
        <v>41</v>
      </c>
      <c r="AM4" s="4" t="s">
        <v>42</v>
      </c>
      <c r="AN4" s="4" t="s">
        <v>44</v>
      </c>
      <c r="AO4" s="4" t="s">
        <v>101</v>
      </c>
      <c r="AP4" s="4" t="s">
        <v>48</v>
      </c>
      <c r="AQ4" s="4" t="s">
        <v>49</v>
      </c>
      <c r="AR4" s="4" t="s">
        <v>276</v>
      </c>
      <c r="AS4" s="4" t="s">
        <v>278</v>
      </c>
      <c r="AT4" s="4" t="s">
        <v>277</v>
      </c>
      <c r="AU4" s="4" t="s">
        <v>279</v>
      </c>
      <c r="AV4" s="4" t="s">
        <v>110</v>
      </c>
      <c r="AW4" s="7" t="s">
        <v>62</v>
      </c>
      <c r="AX4" s="7" t="s">
        <v>54</v>
      </c>
      <c r="AY4" s="7" t="s">
        <v>110</v>
      </c>
      <c r="AZ4" s="7" t="s">
        <v>55</v>
      </c>
      <c r="BA4" s="7" t="s">
        <v>59</v>
      </c>
    </row>
    <row r="5" spans="1:65" ht="11.45" x14ac:dyDescent="0.2">
      <c r="A5" s="12" t="str">
        <f>Forside!A16</f>
        <v>År 0</v>
      </c>
      <c r="B5" s="12" t="str">
        <f>Forside!B16</f>
        <v>Pil, etableringsår (0)</v>
      </c>
      <c r="C5" s="53">
        <f>Forside!C16</f>
        <v>0</v>
      </c>
      <c r="D5" s="12" t="str">
        <f>Forside!D16</f>
        <v>JB5</v>
      </c>
      <c r="E5" s="12">
        <f>Forside!F16</f>
        <v>0</v>
      </c>
      <c r="F5" s="53" t="str">
        <f>Forside!H16</f>
        <v>Brug standardtal</v>
      </c>
      <c r="G5" s="12">
        <f>Forside!I16</f>
        <v>120</v>
      </c>
      <c r="H5" s="12">
        <f>Forside!J16</f>
        <v>0</v>
      </c>
      <c r="I5" s="12">
        <f>Forside!L16</f>
        <v>0</v>
      </c>
      <c r="J5" s="44">
        <f>Forside!O16</f>
        <v>20</v>
      </c>
      <c r="K5" s="12" t="str">
        <f>Forside!Q16</f>
        <v>Nej</v>
      </c>
      <c r="L5" s="12">
        <f>Forside!R16</f>
        <v>0</v>
      </c>
      <c r="M5" s="44">
        <f>VLOOKUP(B5,Data_afgrøder!$A$2:$BO$24,COLUMN(Data_afgrøder!BI:BI),FALSE)</f>
        <v>1300</v>
      </c>
      <c r="N5" s="44">
        <f>VLOOKUP(B5,Data_afgrøder!$A$2:$BO$24,COLUMN(Data_afgrøder!BG:BG),FALSE)</f>
        <v>1450</v>
      </c>
      <c r="O5" s="12">
        <f>(IF(H5&gt;0,H5,G5)-VLOOKUP(B5,Data_afgrøder!$A$1:$BH$28,COLUMN(Data_afgrøder!BF:BF),FALSE)-IFERROR(Beregninger_efterafgrøder_udlæg!L6,0))*Forside!$B$3/100</f>
        <v>1.2</v>
      </c>
      <c r="P5" s="44">
        <f>O5*44/28*Forside!$B$5</f>
        <v>499.71428571428572</v>
      </c>
      <c r="Q5" s="45">
        <f>M5*VLOOKUP(B5,Data_afgrøder!$A$1:$BX$29,COLUMN(Data_afgrøder!$BJ$2),FALSE)</f>
        <v>15.99</v>
      </c>
      <c r="R5" s="126">
        <f>Q5*Forside!$B$3/100</f>
        <v>0.15990000000000001</v>
      </c>
      <c r="S5" s="44">
        <f>R5*44/28*Forside!$B$5</f>
        <v>66.586928571428572</v>
      </c>
      <c r="T5" s="45">
        <f>N5*VLOOKUP(B5,Data_afgrøder!$A$1:$BR$29,COLUMN(Data_afgrøder!BK2),FALSE)</f>
        <v>20.3</v>
      </c>
      <c r="U5" s="45">
        <f>T5*Forside!$B$3/100</f>
        <v>0.20300000000000001</v>
      </c>
      <c r="V5" s="44">
        <f>U5*44/28*Forside!$B$5</f>
        <v>84.534999999999997</v>
      </c>
      <c r="W5" s="12">
        <f t="shared" ref="W5:W36" si="1">J5*0.0043</f>
        <v>8.5999999999999993E-2</v>
      </c>
      <c r="X5" s="44">
        <f>W5*44/28*Forside!$B$5</f>
        <v>35.812857142857148</v>
      </c>
      <c r="Y5" s="44">
        <f>IF(D5="JB11",'Emissioner organogen jord'!$J$4,0)</f>
        <v>0</v>
      </c>
      <c r="Z5" s="44">
        <f t="shared" ref="Z5:Z36" si="2">IF(D5="JB11",8,0)</f>
        <v>0</v>
      </c>
      <c r="AA5" s="44">
        <f>Y5+(Z5*44/28*Forside!$B$5)</f>
        <v>0</v>
      </c>
      <c r="AB5" s="44">
        <f>((M5+N5)*0.45*0.097*VLOOKUP(B5,Data_afgrøder!$A$1:$BM$28,COLUMN(Data_afgrøder!$AS$1),FALSE)*VLOOKUP(Beregninger_afgrøder!B5,Data_afgrøder!$A$1:$BN$29,COLUMN(Data_afgrøder!$AT$1),FALSE))-397</f>
        <v>-397</v>
      </c>
      <c r="AC5" s="44"/>
      <c r="AD5" s="44">
        <f t="shared" ref="AD5:AD36" si="3">0.37825*E5</f>
        <v>0</v>
      </c>
      <c r="AE5" s="12">
        <f>IF(H5&gt;0,H5,G5)*Forside!$B$8</f>
        <v>355.2</v>
      </c>
      <c r="AG5" s="12">
        <f>VLOOKUP(B5,Data_afgrøder!$A$2:$BO$28,COLUMN(Data_afgrøder!$BL$2),FALSE)</f>
        <v>15</v>
      </c>
      <c r="AH5" s="12">
        <f>IF(AF5&gt;0,AF5,AG5)*Forside!$B$9</f>
        <v>54</v>
      </c>
      <c r="AI5" s="110"/>
      <c r="AJ5" s="12">
        <f>VLOOKUP(B5,Data_afgrøder!$A$2:$BO$28,COLUMN(Data_afgrøder!$BM$2),FALSE)</f>
        <v>50</v>
      </c>
      <c r="AK5" s="12">
        <f>Forside!$B$10*IF(AI5&gt;0,AI5,AJ5)</f>
        <v>35</v>
      </c>
      <c r="AL5" s="12">
        <f>9</f>
        <v>9</v>
      </c>
      <c r="AM5" s="12"/>
      <c r="AN5" s="44">
        <f>IF(Forside!S16="Beregn eller brug standardtal",Beregninger_brændstofforbrug!AE4,Forside!T16)</f>
        <v>28.166666666666668</v>
      </c>
      <c r="AO5" s="12">
        <f>VLOOKUP(B5,Data_afgrøder!$A$1:$BH$28,COLUMN(Data_afgrøder!AW:AW),FALSE)</f>
        <v>0</v>
      </c>
      <c r="AP5" s="12">
        <f t="shared" ref="AP5:AP36" si="4">IF(K5="Ja, brug standardtal",AO5,IF(K5="Ja, manuel indtastning",L5,IF(K5="Nej",0,0)))</f>
        <v>0</v>
      </c>
      <c r="AQ5" s="12">
        <f>AP5*5*Forside!$B$6</f>
        <v>0</v>
      </c>
      <c r="AR5" s="12">
        <v>0</v>
      </c>
      <c r="AS5" s="12">
        <f>AR5*Forside!$B$6</f>
        <v>0</v>
      </c>
      <c r="AT5" s="12">
        <v>0</v>
      </c>
      <c r="AU5" s="12">
        <f>AT5*Forside!$B$7</f>
        <v>0</v>
      </c>
      <c r="AV5" s="44">
        <f t="shared" ref="AV5:AV36" si="5">AE5+AH5+AK5+AL5+AM5+AN5+AQ5+AS5+AU5</f>
        <v>481.36666666666667</v>
      </c>
      <c r="AW5" s="92">
        <f t="shared" ref="AW5:AW36" si="6">O5+R5+U5+W5+Z5</f>
        <v>1.6489</v>
      </c>
      <c r="AX5" s="45">
        <f>AW5*44/28*Forside!$B$5</f>
        <v>686.64907142857157</v>
      </c>
      <c r="AY5" s="44">
        <f t="shared" ref="AY5:AY36" si="7">AX5+Y5-AC5</f>
        <v>686.64907142857157</v>
      </c>
      <c r="AZ5" s="44">
        <f>AE5+AH5+AK5+AL5+AM5+AN5+AQ5+AD5</f>
        <v>481.36666666666667</v>
      </c>
      <c r="BA5" s="44">
        <f t="shared" ref="BA5:BA6" si="8">AZ5+AY5</f>
        <v>1168.0157380952382</v>
      </c>
      <c r="BB5" s="153"/>
      <c r="BH5" s="153"/>
      <c r="BI5" s="153"/>
      <c r="BJ5" s="153"/>
      <c r="BK5" s="108"/>
      <c r="BL5" s="108"/>
    </row>
    <row r="6" spans="1:65" ht="11.45" x14ac:dyDescent="0.2">
      <c r="A6" s="12" t="str">
        <f>Forside!A17</f>
        <v>År 1</v>
      </c>
      <c r="B6" s="12" t="str">
        <f>Forside!B17</f>
        <v>Pil, året efter plantning (1)</v>
      </c>
      <c r="C6" s="53">
        <f>Forside!C17</f>
        <v>0</v>
      </c>
      <c r="D6" s="12" t="str">
        <f>Forside!D17</f>
        <v>JB5</v>
      </c>
      <c r="E6" s="12">
        <f>Forside!F17</f>
        <v>0</v>
      </c>
      <c r="F6" s="53" t="str">
        <f>Forside!H17</f>
        <v>Brug standardtal</v>
      </c>
      <c r="G6" s="12">
        <f>Forside!I17</f>
        <v>120</v>
      </c>
      <c r="H6" s="12">
        <f>Forside!J17</f>
        <v>0</v>
      </c>
      <c r="I6" s="12">
        <f>Forside!L17</f>
        <v>0</v>
      </c>
      <c r="J6" s="44">
        <f>Forside!O17</f>
        <v>20</v>
      </c>
      <c r="K6" s="12" t="str">
        <f>Forside!Q17</f>
        <v>Nej</v>
      </c>
      <c r="L6" s="12">
        <f>Forside!R17</f>
        <v>0</v>
      </c>
      <c r="M6" s="44">
        <f>VLOOKUP(B6,Data_afgrøder!$A$2:$BO$24,COLUMN(Data_afgrøder!BI:BI),FALSE)</f>
        <v>1300</v>
      </c>
      <c r="N6" s="44">
        <f>VLOOKUP(B6,Data_afgrøder!$A$2:$BO$24,COLUMN(Data_afgrøder!BG:BG),FALSE)</f>
        <v>1450</v>
      </c>
      <c r="O6" s="12">
        <f>(IF(H6&gt;0,H6,G6)-VLOOKUP(B6,Data_afgrøder!$A$1:$BH$28,COLUMN(Data_afgrøder!BF:BF),FALSE)-IFERROR(Beregninger_efterafgrøder_udlæg!L7,0))*Forside!$B$3/100</f>
        <v>1.2</v>
      </c>
      <c r="P6" s="44">
        <f>O6*44/28*Forside!$B$5</f>
        <v>499.71428571428572</v>
      </c>
      <c r="Q6" s="45">
        <f>M6*VLOOKUP(B6,Data_afgrøder!$A$1:$BX$29,COLUMN(Data_afgrøder!$BJ$2),FALSE)</f>
        <v>15.99</v>
      </c>
      <c r="R6" s="126">
        <f>Q6*Forside!$B$3/100</f>
        <v>0.15990000000000001</v>
      </c>
      <c r="S6" s="44">
        <f>R6*44/28*Forside!$B$5</f>
        <v>66.586928571428572</v>
      </c>
      <c r="T6" s="45">
        <f>N6*VLOOKUP(B6,Data_afgrøder!$A$1:$BR$29,COLUMN(Data_afgrøder!BK3),FALSE)</f>
        <v>20.3</v>
      </c>
      <c r="U6" s="45">
        <f>T6*Forside!$B$3/100</f>
        <v>0.20300000000000001</v>
      </c>
      <c r="V6" s="44">
        <f>U6*44/28*Forside!$B$5</f>
        <v>84.534999999999997</v>
      </c>
      <c r="W6" s="12">
        <f t="shared" si="1"/>
        <v>8.5999999999999993E-2</v>
      </c>
      <c r="X6" s="44">
        <f>W6*44/28*Forside!$B$5</f>
        <v>35.812857142857148</v>
      </c>
      <c r="Y6" s="44">
        <f>IF(D6="JB11",'Emissioner organogen jord'!$J$4,0)</f>
        <v>0</v>
      </c>
      <c r="Z6" s="44">
        <f t="shared" si="2"/>
        <v>0</v>
      </c>
      <c r="AA6" s="44">
        <f>Y6+(Z6*44/28*Forside!$B$5)</f>
        <v>0</v>
      </c>
      <c r="AB6" s="44">
        <f>((M6+N6)*0.45*0.097*VLOOKUP(B6,Data_afgrøder!$A$1:$BM$28,COLUMN(Data_afgrøder!$AS$1),FALSE)*VLOOKUP(Beregninger_afgrøder!B6,Data_afgrøder!$A$1:$BN$29,COLUMN(Data_afgrøder!$AT$1),FALSE))-397</f>
        <v>-397</v>
      </c>
      <c r="AC6" s="44"/>
      <c r="AD6" s="44">
        <f t="shared" si="3"/>
        <v>0</v>
      </c>
      <c r="AE6" s="12">
        <f>IF(H6&gt;0,H6,G6)*Forside!$B$8</f>
        <v>355.2</v>
      </c>
      <c r="AG6" s="12">
        <f>VLOOKUP(B6,Data_afgrøder!$A$2:$BO$28,COLUMN(Data_afgrøder!$BL$2),FALSE)</f>
        <v>15</v>
      </c>
      <c r="AH6" s="12">
        <f>IF(AF6&gt;0,AF6,AG6)*Forside!$B$9</f>
        <v>54</v>
      </c>
      <c r="AI6" s="110"/>
      <c r="AJ6" s="12">
        <f>VLOOKUP(B6,Data_afgrøder!$A$2:$BO$28,COLUMN(Data_afgrøder!$BM$2),FALSE)</f>
        <v>50</v>
      </c>
      <c r="AK6" s="12">
        <f>Forside!$B$10*IF(AI6&gt;0,AI6,AJ6)</f>
        <v>35</v>
      </c>
      <c r="AL6" s="12">
        <f>9</f>
        <v>9</v>
      </c>
      <c r="AM6" s="12"/>
      <c r="AN6" s="44">
        <f>IF(Forside!S17="Beregn eller brug standardtal",Beregninger_brændstofforbrug!AE5,Forside!T17)</f>
        <v>28.166666666666668</v>
      </c>
      <c r="AO6" s="12">
        <f>VLOOKUP(B6,Data_afgrøder!$A$1:$BH$28,COLUMN(Data_afgrøder!AW:AW),FALSE)</f>
        <v>0</v>
      </c>
      <c r="AP6" s="12">
        <f t="shared" si="4"/>
        <v>0</v>
      </c>
      <c r="AQ6" s="12">
        <f>AP6*5*Forside!$B$6</f>
        <v>0</v>
      </c>
      <c r="AR6" s="12">
        <v>0</v>
      </c>
      <c r="AS6" s="12">
        <f>AR6*Forside!$B$6</f>
        <v>0</v>
      </c>
      <c r="AT6" s="12">
        <v>0</v>
      </c>
      <c r="AU6" s="12">
        <f>AT6*Forside!$B$7</f>
        <v>0</v>
      </c>
      <c r="AV6" s="44">
        <f t="shared" si="5"/>
        <v>481.36666666666667</v>
      </c>
      <c r="AW6" s="92">
        <f t="shared" si="6"/>
        <v>1.6489</v>
      </c>
      <c r="AX6" s="45">
        <f>AW6*44/28*Forside!$B$5</f>
        <v>686.64907142857157</v>
      </c>
      <c r="AY6" s="44">
        <f t="shared" si="7"/>
        <v>686.64907142857157</v>
      </c>
      <c r="AZ6" s="44">
        <f t="shared" ref="AZ6:AZ69" si="9">AE6+AH6+AK6+AL6+AM6+AN6+AQ6+AD6</f>
        <v>481.36666666666667</v>
      </c>
      <c r="BA6" s="44">
        <f t="shared" si="8"/>
        <v>1168.0157380952382</v>
      </c>
      <c r="BG6" s="110"/>
      <c r="BH6" s="153"/>
      <c r="BI6" s="153"/>
      <c r="BJ6" s="153"/>
      <c r="BK6" s="108"/>
      <c r="BL6" s="108"/>
    </row>
    <row r="7" spans="1:65" ht="11.45" x14ac:dyDescent="0.2">
      <c r="A7" s="12" t="str">
        <f>Forside!A18</f>
        <v>År 2</v>
      </c>
      <c r="B7" s="12" t="str">
        <f>Forside!B18</f>
        <v>Pil år 2</v>
      </c>
      <c r="C7" s="53">
        <f>Forside!C18</f>
        <v>0</v>
      </c>
      <c r="D7" s="12" t="str">
        <f>Forside!D18</f>
        <v>JB5</v>
      </c>
      <c r="E7" s="12">
        <f>Forside!F18</f>
        <v>0</v>
      </c>
      <c r="F7" s="53" t="str">
        <f>Forside!H18</f>
        <v>Brug standardtal</v>
      </c>
      <c r="G7" s="12">
        <f>Forside!I18</f>
        <v>0</v>
      </c>
      <c r="H7" s="12">
        <f>Forside!J18</f>
        <v>0</v>
      </c>
      <c r="I7" s="12">
        <f>Forside!L18</f>
        <v>0</v>
      </c>
      <c r="J7" s="44">
        <f>Forside!O18</f>
        <v>20</v>
      </c>
      <c r="K7" s="12" t="str">
        <f>Forside!Q18</f>
        <v>Nej</v>
      </c>
      <c r="L7" s="12">
        <f>Forside!R18</f>
        <v>0</v>
      </c>
      <c r="M7" s="44">
        <f>VLOOKUP(B7,Data_afgrøder!$A$2:$BO$24,COLUMN(Data_afgrøder!BI:BI),FALSE)</f>
        <v>1300</v>
      </c>
      <c r="N7" s="44">
        <f>VLOOKUP(B7,Data_afgrøder!$A$2:$BO$24,COLUMN(Data_afgrøder!BG:BG),FALSE)</f>
        <v>1450</v>
      </c>
      <c r="O7" s="12">
        <f>(IF(H7&gt;0,H7,G7)-VLOOKUP(B7,Data_afgrøder!$A$1:$BH$28,COLUMN(Data_afgrøder!BF:BF),FALSE)-IFERROR(Beregninger_efterafgrøder_udlæg!L8,0))*Forside!$B$3/100</f>
        <v>0</v>
      </c>
      <c r="P7" s="44">
        <f>O7*44/28*Forside!$B$5</f>
        <v>0</v>
      </c>
      <c r="Q7" s="45">
        <f>M7*VLOOKUP(B7,Data_afgrøder!$A$1:$BX$29,COLUMN(Data_afgrøder!$BJ$2),FALSE)</f>
        <v>15.99</v>
      </c>
      <c r="R7" s="126">
        <f>Q7*Forside!$B$3/100</f>
        <v>0.15990000000000001</v>
      </c>
      <c r="S7" s="44">
        <f>R7*44/28*Forside!$B$5</f>
        <v>66.586928571428572</v>
      </c>
      <c r="T7" s="45">
        <f>N7*VLOOKUP(B7,Data_afgrøder!$A$1:$BR$29,COLUMN(Data_afgrøder!BK4),FALSE)</f>
        <v>20.3</v>
      </c>
      <c r="U7" s="45">
        <f>T7*Forside!$B$3/100</f>
        <v>0.20300000000000001</v>
      </c>
      <c r="V7" s="44">
        <f>U7*44/28*Forside!$B$5</f>
        <v>84.534999999999997</v>
      </c>
      <c r="W7" s="12">
        <f t="shared" si="1"/>
        <v>8.5999999999999993E-2</v>
      </c>
      <c r="X7" s="44">
        <f>W7*44/28*Forside!$B$5</f>
        <v>35.812857142857148</v>
      </c>
      <c r="Y7" s="44">
        <f>IF(D7="JB11",'Emissioner organogen jord'!$J$4,0)</f>
        <v>0</v>
      </c>
      <c r="Z7" s="44">
        <f t="shared" si="2"/>
        <v>0</v>
      </c>
      <c r="AA7" s="44">
        <f>Y7+(Z7*44/28*Forside!$B$5)</f>
        <v>0</v>
      </c>
      <c r="AB7" s="44">
        <f>((M7+N7)*0.45*0.097*VLOOKUP(B7,Data_afgrøder!$A$1:$BM$28,COLUMN(Data_afgrøder!$AS$1),FALSE)*VLOOKUP(Beregninger_afgrøder!B7,Data_afgrøder!$A$1:$BN$29,COLUMN(Data_afgrøder!$AT$1),FALSE))-397</f>
        <v>-397</v>
      </c>
      <c r="AC7" s="44"/>
      <c r="AD7" s="44">
        <f t="shared" si="3"/>
        <v>0</v>
      </c>
      <c r="AE7" s="12">
        <f>IF(H7&gt;0,H7,G7)*Forside!$B$8</f>
        <v>0</v>
      </c>
      <c r="AG7" s="12">
        <f>VLOOKUP(B7,Data_afgrøder!$A$2:$BO$28,COLUMN(Data_afgrøder!$BL$2),FALSE)</f>
        <v>15</v>
      </c>
      <c r="AH7" s="12">
        <f>IF(AF7&gt;0,AF7,AG7)*Forside!$B$9</f>
        <v>54</v>
      </c>
      <c r="AI7" s="110"/>
      <c r="AJ7" s="12">
        <f>VLOOKUP(B7,Data_afgrøder!$A$2:$BO$28,COLUMN(Data_afgrøder!$BM$2),FALSE)</f>
        <v>50</v>
      </c>
      <c r="AK7" s="12">
        <f>Forside!$B$10*IF(AI7&gt;0,AI7,AJ7)</f>
        <v>35</v>
      </c>
      <c r="AL7" s="12">
        <v>0</v>
      </c>
      <c r="AM7" s="12"/>
      <c r="AN7" s="44">
        <f>IF(Forside!S18="Beregn eller brug standardtal",Beregninger_brændstofforbrug!AE6,Forside!T18)</f>
        <v>28.166666666666668</v>
      </c>
      <c r="AO7" s="12">
        <f>VLOOKUP(B7,Data_afgrøder!$A$1:$BH$28,COLUMN(Data_afgrøder!AW:AW),FALSE)</f>
        <v>0</v>
      </c>
      <c r="AP7" s="12">
        <f t="shared" si="4"/>
        <v>0</v>
      </c>
      <c r="AQ7" s="12">
        <f>AP7*5*Forside!$B$6</f>
        <v>0</v>
      </c>
      <c r="AR7" s="12">
        <v>0</v>
      </c>
      <c r="AS7" s="12">
        <f>AR7*Forside!$B$6</f>
        <v>0</v>
      </c>
      <c r="AT7" s="12">
        <v>0</v>
      </c>
      <c r="AU7" s="12">
        <f>AT7*Forside!$B$7</f>
        <v>0</v>
      </c>
      <c r="AV7" s="44">
        <f t="shared" si="5"/>
        <v>117.16666666666667</v>
      </c>
      <c r="AW7" s="92">
        <f t="shared" si="6"/>
        <v>0.44889999999999997</v>
      </c>
      <c r="AX7" s="45">
        <f>AW7*44/28*Forside!$B$5</f>
        <v>186.93478571428571</v>
      </c>
      <c r="AY7" s="44">
        <f t="shared" si="7"/>
        <v>186.93478571428571</v>
      </c>
      <c r="AZ7" s="44">
        <f t="shared" si="9"/>
        <v>117.16666666666667</v>
      </c>
      <c r="BA7" s="44">
        <f t="shared" ref="BA7:BA9" si="10">AZ7+AY7</f>
        <v>304.10145238095237</v>
      </c>
      <c r="BB7" s="153"/>
      <c r="BG7" s="110"/>
      <c r="BH7" s="153"/>
      <c r="BI7" s="153"/>
      <c r="BJ7" s="153"/>
      <c r="BK7" s="108"/>
      <c r="BL7" s="108"/>
    </row>
    <row r="8" spans="1:65" ht="11.45" x14ac:dyDescent="0.2">
      <c r="A8" s="12" t="str">
        <f>Forside!A19</f>
        <v>År 3</v>
      </c>
      <c r="B8" s="12" t="str">
        <f>Forside!B19</f>
        <v>Pil første høstår</v>
      </c>
      <c r="C8" s="53">
        <f>Forside!C19</f>
        <v>0</v>
      </c>
      <c r="D8" s="12" t="str">
        <f>Forside!D19</f>
        <v>JB5</v>
      </c>
      <c r="E8" s="12">
        <f>Forside!F19</f>
        <v>0</v>
      </c>
      <c r="F8" s="53" t="str">
        <f>Forside!H19</f>
        <v>Brug standardtal</v>
      </c>
      <c r="G8" s="12">
        <f>Forside!I19</f>
        <v>0</v>
      </c>
      <c r="H8" s="12">
        <f>Forside!J19</f>
        <v>0</v>
      </c>
      <c r="I8" s="12">
        <f>Forside!L19</f>
        <v>0</v>
      </c>
      <c r="J8" s="44">
        <f>Forside!O19</f>
        <v>20</v>
      </c>
      <c r="K8" s="12" t="str">
        <f>Forside!Q19</f>
        <v>Nej</v>
      </c>
      <c r="L8" s="12">
        <f>Forside!R19</f>
        <v>0</v>
      </c>
      <c r="M8" s="44">
        <f>VLOOKUP(B8,Data_afgrøder!$A$2:$BO$24,COLUMN(Data_afgrøder!BI:BI),FALSE)</f>
        <v>1300</v>
      </c>
      <c r="N8" s="44">
        <f>VLOOKUP(B8,Data_afgrøder!$A$2:$BO$24,COLUMN(Data_afgrøder!BG:BG),FALSE)</f>
        <v>1450</v>
      </c>
      <c r="O8" s="12">
        <f>(IF(H8&gt;0,H8,G8)-VLOOKUP(B8,Data_afgrøder!$A$1:$BH$28,COLUMN(Data_afgrøder!BF:BF),FALSE)-IFERROR(Beregninger_efterafgrøder_udlæg!L9,0))*Forside!$B$3/100</f>
        <v>0</v>
      </c>
      <c r="P8" s="44">
        <f>O8*44/28*Forside!$B$5</f>
        <v>0</v>
      </c>
      <c r="Q8" s="45">
        <f>M8*VLOOKUP(B8,Data_afgrøder!$A$1:$BX$29,COLUMN(Data_afgrøder!$BJ$2),FALSE)</f>
        <v>15.99</v>
      </c>
      <c r="R8" s="126">
        <f>Q8*Forside!$B$3/100</f>
        <v>0.15990000000000001</v>
      </c>
      <c r="S8" s="44">
        <f>R8*44/28*Forside!$B$5</f>
        <v>66.586928571428572</v>
      </c>
      <c r="T8" s="45">
        <f>N8*VLOOKUP(B8,Data_afgrøder!$A$1:$BR$29,COLUMN(Data_afgrøder!BK5),FALSE)</f>
        <v>20.3</v>
      </c>
      <c r="U8" s="45">
        <f>T8*Forside!$B$3/100</f>
        <v>0.20300000000000001</v>
      </c>
      <c r="V8" s="44">
        <f>U8*44/28*Forside!$B$5</f>
        <v>84.534999999999997</v>
      </c>
      <c r="W8" s="12">
        <f t="shared" si="1"/>
        <v>8.5999999999999993E-2</v>
      </c>
      <c r="X8" s="44">
        <f>W8*44/28*Forside!$B$5</f>
        <v>35.812857142857148</v>
      </c>
      <c r="Y8" s="44">
        <f>IF(D8="JB11",'Emissioner organogen jord'!$J$4,0)</f>
        <v>0</v>
      </c>
      <c r="Z8" s="44">
        <f t="shared" si="2"/>
        <v>0</v>
      </c>
      <c r="AA8" s="44">
        <f>Y8+(Z8*44/28*Forside!$B$5)</f>
        <v>0</v>
      </c>
      <c r="AB8" s="44">
        <f>((M8+N8)*0.45*0.097*VLOOKUP(B8,Data_afgrøder!$A$1:$BM$28,COLUMN(Data_afgrøder!$AS$1),FALSE)*VLOOKUP(Beregninger_afgrøder!B8,Data_afgrøder!$A$1:$BN$29,COLUMN(Data_afgrøder!$AT$1),FALSE))-397</f>
        <v>-397</v>
      </c>
      <c r="AC8" s="44"/>
      <c r="AD8" s="44">
        <f t="shared" si="3"/>
        <v>0</v>
      </c>
      <c r="AE8" s="12">
        <f>IF(H8&gt;0,H8,G8)*Forside!$B$8</f>
        <v>0</v>
      </c>
      <c r="AG8" s="12">
        <f>VLOOKUP(B8,Data_afgrøder!$A$2:$BO$28,COLUMN(Data_afgrøder!$BL$2),FALSE)</f>
        <v>15</v>
      </c>
      <c r="AH8" s="12">
        <f>IF(AF8&gt;0,AF8,AG8)*Forside!$B$9</f>
        <v>54</v>
      </c>
      <c r="AI8" s="110"/>
      <c r="AJ8" s="12">
        <f>VLOOKUP(B8,Data_afgrøder!$A$2:$BO$28,COLUMN(Data_afgrøder!$BM$2),FALSE)</f>
        <v>50</v>
      </c>
      <c r="AK8" s="12">
        <f>Forside!$B$10*IF(AI8&gt;0,AI8,AJ8)</f>
        <v>35</v>
      </c>
      <c r="AL8" s="12">
        <v>0</v>
      </c>
      <c r="AM8" s="12"/>
      <c r="AN8" s="44">
        <f>IF(Forside!S19="Beregn eller brug standardtal",Beregninger_brændstofforbrug!AE7,Forside!T19)</f>
        <v>28.166666666666668</v>
      </c>
      <c r="AO8" s="12">
        <f>VLOOKUP(B8,Data_afgrøder!$A$1:$BH$28,COLUMN(Data_afgrøder!AW:AW),FALSE)</f>
        <v>0</v>
      </c>
      <c r="AP8" s="12">
        <f t="shared" si="4"/>
        <v>0</v>
      </c>
      <c r="AQ8" s="12">
        <f>AP8*5*Forside!$B$6</f>
        <v>0</v>
      </c>
      <c r="AR8" s="12">
        <v>0</v>
      </c>
      <c r="AS8" s="12">
        <f>AR8*Forside!$B$6</f>
        <v>0</v>
      </c>
      <c r="AT8" s="12">
        <v>0</v>
      </c>
      <c r="AU8" s="12">
        <f>AT8*Forside!$B$7</f>
        <v>0</v>
      </c>
      <c r="AV8" s="44">
        <f t="shared" si="5"/>
        <v>117.16666666666667</v>
      </c>
      <c r="AW8" s="92">
        <f t="shared" si="6"/>
        <v>0.44889999999999997</v>
      </c>
      <c r="AX8" s="45">
        <f>AW8*44/28*Forside!$B$5</f>
        <v>186.93478571428571</v>
      </c>
      <c r="AY8" s="44">
        <f t="shared" si="7"/>
        <v>186.93478571428571</v>
      </c>
      <c r="AZ8" s="44">
        <f t="shared" si="9"/>
        <v>117.16666666666667</v>
      </c>
      <c r="BA8" s="44">
        <f t="shared" si="10"/>
        <v>304.10145238095237</v>
      </c>
      <c r="BG8" s="110"/>
      <c r="BH8" s="153"/>
      <c r="BI8" s="153"/>
      <c r="BJ8" s="153"/>
      <c r="BK8" s="108"/>
      <c r="BL8" s="108"/>
    </row>
    <row r="9" spans="1:65" ht="11.45" x14ac:dyDescent="0.2">
      <c r="A9" s="12" t="str">
        <f>Forside!A20</f>
        <v>År 4</v>
      </c>
      <c r="B9" s="12" t="str">
        <f>Forside!B20</f>
        <v>Pil, året efter høstår (4, 7, 10, 13, 16)</v>
      </c>
      <c r="C9" s="53">
        <f>Forside!C20</f>
        <v>0</v>
      </c>
      <c r="D9" s="12" t="str">
        <f>Forside!D20</f>
        <v>JB5</v>
      </c>
      <c r="E9" s="12">
        <f>Forside!F20</f>
        <v>0</v>
      </c>
      <c r="F9" s="53" t="str">
        <f>Forside!H20</f>
        <v>Brug standardtal</v>
      </c>
      <c r="G9" s="12">
        <f>Forside!I20</f>
        <v>0</v>
      </c>
      <c r="H9" s="12">
        <f>Forside!J20</f>
        <v>0</v>
      </c>
      <c r="I9" s="12">
        <f>Forside!L20</f>
        <v>0</v>
      </c>
      <c r="J9" s="44">
        <f>Forside!O20</f>
        <v>20</v>
      </c>
      <c r="K9" s="12" t="str">
        <f>Forside!Q20</f>
        <v>Nej</v>
      </c>
      <c r="L9" s="12">
        <f>Forside!R20</f>
        <v>0</v>
      </c>
      <c r="M9" s="44">
        <f>VLOOKUP(B9,Data_afgrøder!$A$2:$BO$24,COLUMN(Data_afgrøder!BI:BI),FALSE)</f>
        <v>1300</v>
      </c>
      <c r="N9" s="44">
        <f>VLOOKUP(B9,Data_afgrøder!$A$2:$BO$24,COLUMN(Data_afgrøder!BG:BG),FALSE)</f>
        <v>1450</v>
      </c>
      <c r="O9" s="12">
        <f>(IF(H9&gt;0,H9,G9)-VLOOKUP(B9,Data_afgrøder!$A$1:$BH$28,COLUMN(Data_afgrøder!BF:BF),FALSE)-IFERROR(Beregninger_efterafgrøder_udlæg!L10,0))*Forside!$B$3/100</f>
        <v>0</v>
      </c>
      <c r="P9" s="44">
        <f>O9*44/28*Forside!$B$5</f>
        <v>0</v>
      </c>
      <c r="Q9" s="45">
        <f>M9*VLOOKUP(B9,Data_afgrøder!$A$1:$BX$29,COLUMN(Data_afgrøder!$BJ$2),FALSE)</f>
        <v>15.99</v>
      </c>
      <c r="R9" s="126">
        <f>Q9*Forside!$B$3/100</f>
        <v>0.15990000000000001</v>
      </c>
      <c r="S9" s="44">
        <f>R9*44/28*Forside!$B$5</f>
        <v>66.586928571428572</v>
      </c>
      <c r="T9" s="45">
        <f>N9*VLOOKUP(B9,Data_afgrøder!$A$1:$BR$29,COLUMN(Data_afgrøder!BK6),FALSE)</f>
        <v>20.3</v>
      </c>
      <c r="U9" s="45">
        <f>T9*Forside!$B$3/100</f>
        <v>0.20300000000000001</v>
      </c>
      <c r="V9" s="44">
        <f>U9*44/28*Forside!$B$5</f>
        <v>84.534999999999997</v>
      </c>
      <c r="W9" s="12">
        <f t="shared" si="1"/>
        <v>8.5999999999999993E-2</v>
      </c>
      <c r="X9" s="44">
        <f>W9*44/28*Forside!$B$5</f>
        <v>35.812857142857148</v>
      </c>
      <c r="Y9" s="44">
        <f>IF(D9="JB11",'Emissioner organogen jord'!$J$4,0)</f>
        <v>0</v>
      </c>
      <c r="Z9" s="44">
        <f t="shared" si="2"/>
        <v>0</v>
      </c>
      <c r="AA9" s="44">
        <f>Y9+(Z9*44/28*Forside!$B$5)</f>
        <v>0</v>
      </c>
      <c r="AB9" s="44">
        <f>((M9+N9)*0.45*0.097*VLOOKUP(B9,Data_afgrøder!$A$1:$BM$28,COLUMN(Data_afgrøder!$AS$1),FALSE)*VLOOKUP(Beregninger_afgrøder!B9,Data_afgrøder!$A$1:$BN$29,COLUMN(Data_afgrøder!$AT$1),FALSE))-397</f>
        <v>-397</v>
      </c>
      <c r="AC9" s="44"/>
      <c r="AD9" s="44">
        <f t="shared" si="3"/>
        <v>0</v>
      </c>
      <c r="AE9" s="12">
        <f>IF(H9&gt;0,H9,G9)*Forside!$B$8</f>
        <v>0</v>
      </c>
      <c r="AG9" s="12">
        <f>VLOOKUP(B9,Data_afgrøder!$A$2:$BO$28,COLUMN(Data_afgrøder!$BL$2),FALSE)</f>
        <v>15</v>
      </c>
      <c r="AH9" s="12">
        <f>IF(AF9&gt;0,AF9,AG9)*Forside!$B$9</f>
        <v>54</v>
      </c>
      <c r="AI9" s="110"/>
      <c r="AJ9" s="12">
        <f>VLOOKUP(B9,Data_afgrøder!$A$2:$BO$28,COLUMN(Data_afgrøder!$BM$2),FALSE)</f>
        <v>50</v>
      </c>
      <c r="AK9" s="12">
        <f>Forside!$B$10*IF(AI9&gt;0,AI9,AJ9)</f>
        <v>35</v>
      </c>
      <c r="AL9" s="12">
        <v>0</v>
      </c>
      <c r="AM9" s="12"/>
      <c r="AN9" s="44">
        <f>IF(Forside!S20="Beregn eller brug standardtal",Beregninger_brændstofforbrug!AE8,Forside!T20)</f>
        <v>28.166666666666668</v>
      </c>
      <c r="AO9" s="12">
        <f>VLOOKUP(B9,Data_afgrøder!$A$1:$BH$28,COLUMN(Data_afgrøder!AW:AW),FALSE)</f>
        <v>0</v>
      </c>
      <c r="AP9" s="12">
        <f t="shared" si="4"/>
        <v>0</v>
      </c>
      <c r="AQ9" s="12">
        <f>AP9*5*Forside!$B$6</f>
        <v>0</v>
      </c>
      <c r="AR9" s="12">
        <v>0</v>
      </c>
      <c r="AS9" s="12">
        <f>AR9*Forside!$B$6</f>
        <v>0</v>
      </c>
      <c r="AT9" s="12">
        <v>0</v>
      </c>
      <c r="AU9" s="12">
        <f>AT9*Forside!$B$7</f>
        <v>0</v>
      </c>
      <c r="AV9" s="44">
        <f t="shared" si="5"/>
        <v>117.16666666666667</v>
      </c>
      <c r="AW9" s="92">
        <f t="shared" si="6"/>
        <v>0.44889999999999997</v>
      </c>
      <c r="AX9" s="45">
        <f>AW9*44/28*Forside!$B$5</f>
        <v>186.93478571428571</v>
      </c>
      <c r="AY9" s="44">
        <f t="shared" si="7"/>
        <v>186.93478571428571</v>
      </c>
      <c r="AZ9" s="44">
        <f t="shared" si="9"/>
        <v>117.16666666666667</v>
      </c>
      <c r="BA9" s="44">
        <f t="shared" si="10"/>
        <v>304.10145238095237</v>
      </c>
      <c r="BB9" s="153"/>
      <c r="BG9" s="110"/>
      <c r="BH9" s="153"/>
      <c r="BI9" s="153"/>
      <c r="BJ9" s="153"/>
      <c r="BK9" s="108"/>
      <c r="BL9" s="108"/>
    </row>
    <row r="10" spans="1:65" ht="11.45" x14ac:dyDescent="0.2">
      <c r="A10" s="12" t="str">
        <f>Forside!A21</f>
        <v>År 5</v>
      </c>
      <c r="B10" s="12" t="str">
        <f>Forside!B21</f>
        <v>Pil, 2 år efter høstår (5, 8, 11, 14, 17)</v>
      </c>
      <c r="C10" s="53">
        <f>Forside!C21</f>
        <v>0</v>
      </c>
      <c r="D10" s="12" t="str">
        <f>Forside!D21</f>
        <v>JB5</v>
      </c>
      <c r="E10" s="12">
        <f>Forside!F21</f>
        <v>0</v>
      </c>
      <c r="F10" s="53" t="str">
        <f>Forside!H21</f>
        <v>Brug standardtal</v>
      </c>
      <c r="G10" s="12">
        <f>Forside!I21</f>
        <v>120</v>
      </c>
      <c r="H10" s="12">
        <f>Forside!J21</f>
        <v>0</v>
      </c>
      <c r="I10" s="12">
        <f>Forside!L21</f>
        <v>0</v>
      </c>
      <c r="J10" s="44">
        <f>Forside!O21</f>
        <v>20</v>
      </c>
      <c r="K10" s="12" t="str">
        <f>Forside!Q21</f>
        <v>Nej</v>
      </c>
      <c r="L10" s="12">
        <f>Forside!R21</f>
        <v>0</v>
      </c>
      <c r="M10" s="44">
        <f>VLOOKUP(B10,Data_afgrøder!$A$2:$BO$24,COLUMN(Data_afgrøder!BI:BI),FALSE)</f>
        <v>1300</v>
      </c>
      <c r="N10" s="44">
        <f>VLOOKUP(B10,Data_afgrøder!$A$2:$BO$24,COLUMN(Data_afgrøder!BG:BG),FALSE)</f>
        <v>1450</v>
      </c>
      <c r="O10" s="12">
        <f>(IF(H10&gt;0,H10,G10)-VLOOKUP(B10,Data_afgrøder!$A$1:$BH$28,COLUMN(Data_afgrøder!BF:BF),FALSE)-IFERROR(Beregninger_efterafgrøder_udlæg!L11,0))*Forside!$B$3/100</f>
        <v>1.2</v>
      </c>
      <c r="P10" s="44">
        <f>O10*44/28*Forside!$B$5</f>
        <v>499.71428571428572</v>
      </c>
      <c r="Q10" s="45">
        <f>M10*VLOOKUP(B10,Data_afgrøder!$A$1:$BX$29,COLUMN(Data_afgrøder!$BJ$2),FALSE)</f>
        <v>15.99</v>
      </c>
      <c r="R10" s="126">
        <f>Q10*Forside!$B$3/100</f>
        <v>0.15990000000000001</v>
      </c>
      <c r="S10" s="44">
        <f>R10*44/28*Forside!$B$5</f>
        <v>66.586928571428572</v>
      </c>
      <c r="T10" s="45">
        <f>N10*VLOOKUP(B10,Data_afgrøder!$A$1:$BR$29,COLUMN(Data_afgrøder!BK7),FALSE)</f>
        <v>20.3</v>
      </c>
      <c r="U10" s="45">
        <f>T10*Forside!$B$3/100</f>
        <v>0.20300000000000001</v>
      </c>
      <c r="V10" s="44">
        <f>U10*44/28*Forside!$B$5</f>
        <v>84.534999999999997</v>
      </c>
      <c r="W10" s="12">
        <f t="shared" si="1"/>
        <v>8.5999999999999993E-2</v>
      </c>
      <c r="X10" s="44">
        <f>W10*44/28*Forside!$B$5</f>
        <v>35.812857142857148</v>
      </c>
      <c r="Y10" s="44">
        <f>IF(D10="JB11",'Emissioner organogen jord'!$J$4,0)</f>
        <v>0</v>
      </c>
      <c r="Z10" s="44">
        <f t="shared" si="2"/>
        <v>0</v>
      </c>
      <c r="AA10" s="44">
        <f>Y10+(Z10*44/28*Forside!$B$5)</f>
        <v>0</v>
      </c>
      <c r="AB10" s="44">
        <f>((M10+N10)*0.45*0.097*VLOOKUP(B10,Data_afgrøder!$A$1:$BM$28,COLUMN(Data_afgrøder!$AS$1),FALSE)*VLOOKUP(Beregninger_afgrøder!B10,Data_afgrøder!$A$1:$BN$29,COLUMN(Data_afgrøder!$AT$1),FALSE))-397</f>
        <v>-397</v>
      </c>
      <c r="AC10" s="44"/>
      <c r="AD10" s="44">
        <f t="shared" si="3"/>
        <v>0</v>
      </c>
      <c r="AE10" s="12">
        <f>IF(H10&gt;0,H10,G10)*Forside!$B$8</f>
        <v>355.2</v>
      </c>
      <c r="AG10" s="12">
        <f>VLOOKUP(B10,Data_afgrøder!$A$2:$BO$28,COLUMN(Data_afgrøder!$BL$2),FALSE)</f>
        <v>15</v>
      </c>
      <c r="AH10" s="12">
        <f>IF(AF10&gt;0,AF10,AG10)*Forside!$B$9</f>
        <v>54</v>
      </c>
      <c r="AI10" s="110"/>
      <c r="AJ10" s="12">
        <f>VLOOKUP(B10,Data_afgrøder!$A$2:$BO$28,COLUMN(Data_afgrøder!$BM$2),FALSE)</f>
        <v>50</v>
      </c>
      <c r="AK10" s="12">
        <f>Forside!$B$10*IF(AI10&gt;0,AI10,AJ10)</f>
        <v>35</v>
      </c>
      <c r="AL10" s="12">
        <v>0</v>
      </c>
      <c r="AM10" s="12"/>
      <c r="AN10" s="44">
        <f>IF(Forside!S21="Beregn eller brug standardtal",Beregninger_brændstofforbrug!AE9,Forside!T21)</f>
        <v>28.166666666666668</v>
      </c>
      <c r="AO10" s="12">
        <f>VLOOKUP(B10,Data_afgrøder!$A$1:$BH$28,COLUMN(Data_afgrøder!AW:AW),FALSE)</f>
        <v>0</v>
      </c>
      <c r="AP10" s="12">
        <f t="shared" si="4"/>
        <v>0</v>
      </c>
      <c r="AQ10" s="12">
        <f>AP10*5*Forside!$B$6</f>
        <v>0</v>
      </c>
      <c r="AR10" s="12">
        <v>0</v>
      </c>
      <c r="AS10" s="12">
        <f>AR10*Forside!$B$6</f>
        <v>0</v>
      </c>
      <c r="AT10" s="12">
        <v>0</v>
      </c>
      <c r="AU10" s="12">
        <f>AT10*Forside!$B$7</f>
        <v>0</v>
      </c>
      <c r="AV10" s="44">
        <f t="shared" si="5"/>
        <v>472.36666666666667</v>
      </c>
      <c r="AW10" s="92">
        <f t="shared" si="6"/>
        <v>1.6489</v>
      </c>
      <c r="AX10" s="45">
        <f>AW10*44/28*Forside!$B$5</f>
        <v>686.64907142857157</v>
      </c>
      <c r="AY10" s="44">
        <f t="shared" si="7"/>
        <v>686.64907142857157</v>
      </c>
      <c r="AZ10" s="44">
        <f t="shared" si="9"/>
        <v>472.36666666666667</v>
      </c>
      <c r="BA10" s="44">
        <f t="shared" ref="BA10" si="11">AZ10+AY10</f>
        <v>1159.0157380952382</v>
      </c>
      <c r="BG10" s="110"/>
      <c r="BH10" s="153"/>
      <c r="BI10" s="153"/>
      <c r="BJ10" s="153"/>
      <c r="BK10" s="108"/>
      <c r="BL10" s="108"/>
    </row>
    <row r="11" spans="1:65" ht="11.45" x14ac:dyDescent="0.2">
      <c r="A11" s="12" t="str">
        <f>Forside!A22</f>
        <v>År 6</v>
      </c>
      <c r="B11" s="12" t="str">
        <f>Forside!B22</f>
        <v>Pil, øvrige høstår (3,6,9,12,15)</v>
      </c>
      <c r="C11" s="53">
        <f>Forside!C22</f>
        <v>0</v>
      </c>
      <c r="D11" s="12" t="str">
        <f>Forside!D22</f>
        <v>JB5</v>
      </c>
      <c r="E11" s="12">
        <f>Forside!F22</f>
        <v>0</v>
      </c>
      <c r="F11" s="53" t="str">
        <f>Forside!H22</f>
        <v>Brug standardtal</v>
      </c>
      <c r="G11" s="12">
        <f>Forside!I22</f>
        <v>120</v>
      </c>
      <c r="H11" s="12">
        <f>Forside!J22</f>
        <v>0</v>
      </c>
      <c r="I11" s="12">
        <f>Forside!L22</f>
        <v>0</v>
      </c>
      <c r="J11" s="44">
        <f>Forside!O22</f>
        <v>20</v>
      </c>
      <c r="K11" s="12" t="str">
        <f>Forside!Q22</f>
        <v>Nej</v>
      </c>
      <c r="L11" s="12">
        <f>Forside!R22</f>
        <v>0</v>
      </c>
      <c r="M11" s="44">
        <f>VLOOKUP(B11,Data_afgrøder!$A$2:$BO$24,COLUMN(Data_afgrøder!BI:BI),FALSE)</f>
        <v>1300</v>
      </c>
      <c r="N11" s="44">
        <f>VLOOKUP(B11,Data_afgrøder!$A$2:$BO$24,COLUMN(Data_afgrøder!BG:BG),FALSE)</f>
        <v>1450</v>
      </c>
      <c r="O11" s="12">
        <f>(IF(H11&gt;0,H11,G11)-VLOOKUP(B11,Data_afgrøder!$A$1:$BH$28,COLUMN(Data_afgrøder!BF:BF),FALSE)-IFERROR(Beregninger_efterafgrøder_udlæg!L12,0))*Forside!$B$3/100</f>
        <v>1.2</v>
      </c>
      <c r="P11" s="44">
        <f>O11*44/28*Forside!$B$5</f>
        <v>499.71428571428572</v>
      </c>
      <c r="Q11" s="45">
        <f>M11*VLOOKUP(B11,Data_afgrøder!$A$1:$BX$29,COLUMN(Data_afgrøder!$BJ$2),FALSE)</f>
        <v>15.99</v>
      </c>
      <c r="R11" s="126">
        <f>Q11*Forside!$B$3/100</f>
        <v>0.15990000000000001</v>
      </c>
      <c r="S11" s="44">
        <f>R11*44/28*Forside!$B$5</f>
        <v>66.586928571428572</v>
      </c>
      <c r="T11" s="45">
        <f>N11*VLOOKUP(B11,Data_afgrøder!$A$1:$BR$29,COLUMN(Data_afgrøder!BK8),FALSE)</f>
        <v>20.3</v>
      </c>
      <c r="U11" s="45">
        <f>T11*Forside!$B$3/100</f>
        <v>0.20300000000000001</v>
      </c>
      <c r="V11" s="44">
        <f>U11*44/28*Forside!$B$5</f>
        <v>84.534999999999997</v>
      </c>
      <c r="W11" s="12">
        <f t="shared" si="1"/>
        <v>8.5999999999999993E-2</v>
      </c>
      <c r="X11" s="44">
        <f>W11*44/28*Forside!$B$5</f>
        <v>35.812857142857148</v>
      </c>
      <c r="Y11" s="44">
        <f>IF(D11="JB11",'Emissioner organogen jord'!$J$4,0)</f>
        <v>0</v>
      </c>
      <c r="Z11" s="44">
        <f t="shared" si="2"/>
        <v>0</v>
      </c>
      <c r="AA11" s="44">
        <f>Y11+(Z11*44/28*Forside!$B$5)</f>
        <v>0</v>
      </c>
      <c r="AB11" s="44">
        <f>((M11+N11)*0.45*0.097*VLOOKUP(B11,Data_afgrøder!$A$1:$BM$28,COLUMN(Data_afgrøder!$AS$1),FALSE)*VLOOKUP(Beregninger_afgrøder!B11,Data_afgrøder!$A$1:$BN$29,COLUMN(Data_afgrøder!$AT$1),FALSE))-397</f>
        <v>-397</v>
      </c>
      <c r="AC11" s="44"/>
      <c r="AD11" s="44">
        <f t="shared" si="3"/>
        <v>0</v>
      </c>
      <c r="AE11" s="12">
        <f>IF(H11&gt;0,H11,G11)*Forside!$B$8</f>
        <v>355.2</v>
      </c>
      <c r="AG11" s="12">
        <f>VLOOKUP(B11,Data_afgrøder!$A$2:$BO$28,COLUMN(Data_afgrøder!$BL$2),FALSE)</f>
        <v>15</v>
      </c>
      <c r="AH11" s="12">
        <f>IF(AF11&gt;0,AF11,AG11)*Forside!$B$9</f>
        <v>54</v>
      </c>
      <c r="AI11" s="110"/>
      <c r="AJ11" s="12">
        <f>VLOOKUP(B11,Data_afgrøder!$A$2:$BO$28,COLUMN(Data_afgrøder!$BM$2),FALSE)</f>
        <v>50</v>
      </c>
      <c r="AK11" s="12">
        <f>Forside!$B$10*IF(AI11&gt;0,AI11,AJ11)</f>
        <v>35</v>
      </c>
      <c r="AL11" s="12">
        <v>0</v>
      </c>
      <c r="AM11" s="12"/>
      <c r="AN11" s="44">
        <f>IF(Forside!S22="Beregn eller brug standardtal",Beregninger_brændstofforbrug!AE10,Forside!T22)</f>
        <v>28.166666666666668</v>
      </c>
      <c r="AO11" s="12">
        <f>VLOOKUP(B11,Data_afgrøder!$A$1:$BH$28,COLUMN(Data_afgrøder!AW:AW),FALSE)</f>
        <v>0</v>
      </c>
      <c r="AP11" s="12">
        <f t="shared" si="4"/>
        <v>0</v>
      </c>
      <c r="AQ11" s="12">
        <f>AP11*5*Forside!$B$6</f>
        <v>0</v>
      </c>
      <c r="AR11" s="12">
        <v>0</v>
      </c>
      <c r="AS11" s="12">
        <f>AR11*Forside!$B$6</f>
        <v>0</v>
      </c>
      <c r="AT11" s="12">
        <v>0</v>
      </c>
      <c r="AU11" s="12">
        <f>AT11*Forside!$B$7</f>
        <v>0</v>
      </c>
      <c r="AV11" s="44">
        <f t="shared" si="5"/>
        <v>472.36666666666667</v>
      </c>
      <c r="AW11" s="92">
        <f t="shared" si="6"/>
        <v>1.6489</v>
      </c>
      <c r="AX11" s="45">
        <f>AW11*44/28*Forside!$B$5</f>
        <v>686.64907142857157</v>
      </c>
      <c r="AY11" s="44">
        <f t="shared" si="7"/>
        <v>686.64907142857157</v>
      </c>
      <c r="AZ11" s="44">
        <f t="shared" si="9"/>
        <v>472.36666666666667</v>
      </c>
      <c r="BA11" s="44">
        <f t="shared" ref="BA11:BA62" si="12">AZ11+AY11</f>
        <v>1159.0157380952382</v>
      </c>
      <c r="BG11" s="110"/>
      <c r="BH11" s="153"/>
      <c r="BI11" s="153"/>
      <c r="BJ11" s="153"/>
      <c r="BK11" s="108"/>
      <c r="BL11" s="108"/>
    </row>
    <row r="12" spans="1:65" x14ac:dyDescent="0.25">
      <c r="A12" s="12" t="str">
        <f>Forside!A23</f>
        <v>År 7</v>
      </c>
      <c r="B12" s="12" t="str">
        <f>Forside!B23</f>
        <v>Pil, året efter høstår (4, 7, 10, 13, 16)</v>
      </c>
      <c r="C12" s="53">
        <f>Forside!C23</f>
        <v>0</v>
      </c>
      <c r="D12" s="12" t="str">
        <f>Forside!D23</f>
        <v>JB5</v>
      </c>
      <c r="E12" s="12">
        <f>Forside!F23</f>
        <v>0</v>
      </c>
      <c r="F12" s="53" t="str">
        <f>Forside!H23</f>
        <v>Brug standardtal</v>
      </c>
      <c r="G12" s="12">
        <f>Forside!I23</f>
        <v>0</v>
      </c>
      <c r="H12" s="12">
        <f>Forside!J23</f>
        <v>0</v>
      </c>
      <c r="I12" s="12">
        <f>Forside!L23</f>
        <v>0</v>
      </c>
      <c r="J12" s="44">
        <f>Forside!O23</f>
        <v>20</v>
      </c>
      <c r="K12" s="12" t="str">
        <f>Forside!Q23</f>
        <v>Nej</v>
      </c>
      <c r="L12" s="12">
        <f>Forside!R23</f>
        <v>0</v>
      </c>
      <c r="M12" s="44">
        <f>VLOOKUP(B12,Data_afgrøder!$A$2:$BO$24,COLUMN(Data_afgrøder!BI:BI),FALSE)</f>
        <v>1300</v>
      </c>
      <c r="N12" s="44">
        <f>VLOOKUP(B12,Data_afgrøder!$A$2:$BO$24,COLUMN(Data_afgrøder!BG:BG),FALSE)</f>
        <v>1450</v>
      </c>
      <c r="O12" s="12">
        <f>(IF(H12&gt;0,H12,G12)-VLOOKUP(B12,Data_afgrøder!$A$1:$BH$28,COLUMN(Data_afgrøder!BF:BF),FALSE)-IFERROR(Beregninger_efterafgrøder_udlæg!L13,0))*Forside!$B$3/100</f>
        <v>0</v>
      </c>
      <c r="P12" s="44">
        <f>O12*44/28*Forside!$B$5</f>
        <v>0</v>
      </c>
      <c r="Q12" s="45">
        <f>M12*VLOOKUP(B12,Data_afgrøder!$A$1:$BX$29,COLUMN(Data_afgrøder!$BJ$2),FALSE)</f>
        <v>15.99</v>
      </c>
      <c r="R12" s="126">
        <f>Q12*Forside!$B$3/100</f>
        <v>0.15990000000000001</v>
      </c>
      <c r="S12" s="44">
        <f>R12*44/28*Forside!$B$5</f>
        <v>66.586928571428572</v>
      </c>
      <c r="T12" s="45">
        <f>N12*VLOOKUP(B12,Data_afgrøder!$A$1:$BR$29,COLUMN(Data_afgrøder!BK9),FALSE)</f>
        <v>20.3</v>
      </c>
      <c r="U12" s="45">
        <f>T12*Forside!$B$3/100</f>
        <v>0.20300000000000001</v>
      </c>
      <c r="V12" s="44">
        <f>U12*44/28*Forside!$B$5</f>
        <v>84.534999999999997</v>
      </c>
      <c r="W12" s="12">
        <f t="shared" si="1"/>
        <v>8.5999999999999993E-2</v>
      </c>
      <c r="X12" s="44">
        <f>W12*44/28*Forside!$B$5</f>
        <v>35.812857142857148</v>
      </c>
      <c r="Y12" s="44">
        <f>IF(D12="JB11",'Emissioner organogen jord'!$J$4,0)</f>
        <v>0</v>
      </c>
      <c r="Z12" s="44">
        <f t="shared" si="2"/>
        <v>0</v>
      </c>
      <c r="AA12" s="44">
        <f>Y12+(Z12*44/28*Forside!$B$5)</f>
        <v>0</v>
      </c>
      <c r="AB12" s="44">
        <f>((M12+N12)*0.45*0.097*VLOOKUP(B12,Data_afgrøder!$A$1:$BM$28,COLUMN(Data_afgrøder!$AS$1),FALSE)*VLOOKUP(Beregninger_afgrøder!B12,Data_afgrøder!$A$1:$BN$29,COLUMN(Data_afgrøder!$AT$1),FALSE))-397</f>
        <v>-397</v>
      </c>
      <c r="AC12" s="44"/>
      <c r="AD12" s="44">
        <f t="shared" si="3"/>
        <v>0</v>
      </c>
      <c r="AE12" s="12">
        <f>IF(H12&gt;0,H12,G12)*Forside!$B$8</f>
        <v>0</v>
      </c>
      <c r="AG12" s="12">
        <f>VLOOKUP(B12,Data_afgrøder!$A$2:$BO$28,COLUMN(Data_afgrøder!$BL$2),FALSE)</f>
        <v>15</v>
      </c>
      <c r="AH12" s="12">
        <f>IF(AF12&gt;0,AF12,AG12)*Forside!$B$9</f>
        <v>54</v>
      </c>
      <c r="AI12" s="110"/>
      <c r="AJ12" s="12">
        <f>VLOOKUP(B12,Data_afgrøder!$A$2:$BO$28,COLUMN(Data_afgrøder!$BM$2),FALSE)</f>
        <v>50</v>
      </c>
      <c r="AK12" s="12">
        <f>Forside!$B$10*IF(AI12&gt;0,AI12,AJ12)</f>
        <v>35</v>
      </c>
      <c r="AL12" s="12">
        <v>0</v>
      </c>
      <c r="AM12" s="12"/>
      <c r="AN12" s="44">
        <f>IF(Forside!S23="Beregn eller brug standardtal",Beregninger_brændstofforbrug!AE11,Forside!T23)</f>
        <v>28.166666666666668</v>
      </c>
      <c r="AO12" s="12">
        <f>VLOOKUP(B12,Data_afgrøder!$A$1:$BH$28,COLUMN(Data_afgrøder!AW:AW),FALSE)</f>
        <v>0</v>
      </c>
      <c r="AP12" s="12">
        <f t="shared" si="4"/>
        <v>0</v>
      </c>
      <c r="AQ12" s="12">
        <f>AP12*5*Forside!$B$6</f>
        <v>0</v>
      </c>
      <c r="AR12" s="12">
        <v>0</v>
      </c>
      <c r="AS12" s="12">
        <f>AR12*Forside!$B$6</f>
        <v>0</v>
      </c>
      <c r="AT12" s="12">
        <v>0</v>
      </c>
      <c r="AU12" s="12">
        <f>AT12*Forside!$B$7</f>
        <v>0</v>
      </c>
      <c r="AV12" s="44">
        <f t="shared" si="5"/>
        <v>117.16666666666667</v>
      </c>
      <c r="AW12" s="92">
        <f t="shared" si="6"/>
        <v>0.44889999999999997</v>
      </c>
      <c r="AX12" s="45">
        <f>AW12*44/28*Forside!$B$5</f>
        <v>186.93478571428571</v>
      </c>
      <c r="AY12" s="44">
        <f t="shared" si="7"/>
        <v>186.93478571428571</v>
      </c>
      <c r="AZ12" s="44">
        <f t="shared" si="9"/>
        <v>117.16666666666667</v>
      </c>
      <c r="BA12" s="44">
        <f t="shared" si="12"/>
        <v>304.10145238095237</v>
      </c>
      <c r="BG12" s="155"/>
      <c r="BH12" s="88"/>
      <c r="BI12" s="88"/>
      <c r="BJ12" s="88"/>
      <c r="BK12" s="88"/>
      <c r="BL12" s="88"/>
      <c r="BM12" s="88"/>
    </row>
    <row r="13" spans="1:65" ht="11.45" x14ac:dyDescent="0.2">
      <c r="A13" s="12" t="str">
        <f>Forside!A24</f>
        <v>År 8</v>
      </c>
      <c r="B13" s="12" t="str">
        <f>Forside!B24</f>
        <v>Pil, 2 år efter høstår (5, 8, 11, 14, 17)</v>
      </c>
      <c r="C13" s="53">
        <f>Forside!C24</f>
        <v>0</v>
      </c>
      <c r="D13" s="12" t="str">
        <f>Forside!D24</f>
        <v>JB5</v>
      </c>
      <c r="E13" s="12">
        <f>Forside!F24</f>
        <v>0</v>
      </c>
      <c r="F13" s="53" t="str">
        <f>Forside!H24</f>
        <v>Brug standardtal</v>
      </c>
      <c r="G13" s="12">
        <f>Forside!I24</f>
        <v>120</v>
      </c>
      <c r="H13" s="12">
        <f>Forside!J24</f>
        <v>0</v>
      </c>
      <c r="I13" s="12">
        <f>Forside!L24</f>
        <v>0</v>
      </c>
      <c r="J13" s="44">
        <f>Forside!O24</f>
        <v>20</v>
      </c>
      <c r="K13" s="12" t="str">
        <f>Forside!Q24</f>
        <v>Nej</v>
      </c>
      <c r="L13" s="12">
        <f>Forside!R24</f>
        <v>0</v>
      </c>
      <c r="M13" s="44">
        <f>VLOOKUP(B13,Data_afgrøder!$A$2:$BO$24,COLUMN(Data_afgrøder!BI:BI),FALSE)</f>
        <v>1300</v>
      </c>
      <c r="N13" s="44">
        <f>VLOOKUP(B13,Data_afgrøder!$A$2:$BO$24,COLUMN(Data_afgrøder!BG:BG),FALSE)</f>
        <v>1450</v>
      </c>
      <c r="O13" s="12">
        <f>(IF(H13&gt;0,H13,G13)-VLOOKUP(B13,Data_afgrøder!$A$1:$BH$28,COLUMN(Data_afgrøder!BF:BF),FALSE)-IFERROR(Beregninger_efterafgrøder_udlæg!L14,0))*Forside!$B$3/100</f>
        <v>1.2</v>
      </c>
      <c r="P13" s="44">
        <f>O13*44/28*Forside!$B$5</f>
        <v>499.71428571428572</v>
      </c>
      <c r="Q13" s="45">
        <f>M13*VLOOKUP(B13,Data_afgrøder!$A$1:$BX$29,COLUMN(Data_afgrøder!$BJ$2),FALSE)</f>
        <v>15.99</v>
      </c>
      <c r="R13" s="126">
        <f>Q13*Forside!$B$3/100</f>
        <v>0.15990000000000001</v>
      </c>
      <c r="S13" s="44">
        <f>R13*44/28*Forside!$B$5</f>
        <v>66.586928571428572</v>
      </c>
      <c r="T13" s="45">
        <f>N13*VLOOKUP(B13,Data_afgrøder!$A$1:$BR$29,COLUMN(Data_afgrøder!BK10),FALSE)</f>
        <v>20.3</v>
      </c>
      <c r="U13" s="45">
        <f>T13*Forside!$B$3/100</f>
        <v>0.20300000000000001</v>
      </c>
      <c r="V13" s="44">
        <f>U13*44/28*Forside!$B$5</f>
        <v>84.534999999999997</v>
      </c>
      <c r="W13" s="12">
        <f t="shared" si="1"/>
        <v>8.5999999999999993E-2</v>
      </c>
      <c r="X13" s="44">
        <f>W13*44/28*Forside!$B$5</f>
        <v>35.812857142857148</v>
      </c>
      <c r="Y13" s="44">
        <f>IF(D13="JB11",'Emissioner organogen jord'!$J$4,0)</f>
        <v>0</v>
      </c>
      <c r="Z13" s="44">
        <f t="shared" si="2"/>
        <v>0</v>
      </c>
      <c r="AA13" s="44">
        <f>Y13+(Z13*44/28*Forside!$B$5)</f>
        <v>0</v>
      </c>
      <c r="AB13" s="44">
        <f>((M13+N13)*0.45*0.097*VLOOKUP(B13,Data_afgrøder!$A$1:$BM$28,COLUMN(Data_afgrøder!$AS$1),FALSE)*VLOOKUP(Beregninger_afgrøder!B13,Data_afgrøder!$A$1:$BN$29,COLUMN(Data_afgrøder!$AT$1),FALSE))-397</f>
        <v>-397</v>
      </c>
      <c r="AC13" s="44"/>
      <c r="AD13" s="44">
        <f t="shared" si="3"/>
        <v>0</v>
      </c>
      <c r="AE13" s="12">
        <f>IF(H13&gt;0,H13,G13)*Forside!$B$8</f>
        <v>355.2</v>
      </c>
      <c r="AG13" s="12">
        <f>VLOOKUP(B13,Data_afgrøder!$A$2:$BO$28,COLUMN(Data_afgrøder!$BL$2),FALSE)</f>
        <v>15</v>
      </c>
      <c r="AH13" s="12">
        <f>IF(AF13&gt;0,AF13,AG13)*Forside!$B$9</f>
        <v>54</v>
      </c>
      <c r="AI13" s="110"/>
      <c r="AJ13" s="12">
        <f>VLOOKUP(B13,Data_afgrøder!$A$2:$BO$28,COLUMN(Data_afgrøder!$BM$2),FALSE)</f>
        <v>50</v>
      </c>
      <c r="AK13" s="12">
        <f>Forside!$B$10*IF(AI13&gt;0,AI13,AJ13)</f>
        <v>35</v>
      </c>
      <c r="AL13" s="12">
        <v>0</v>
      </c>
      <c r="AM13" s="12"/>
      <c r="AN13" s="44">
        <f>IF(Forside!S24="Beregn eller brug standardtal",Beregninger_brændstofforbrug!AE12,Forside!T24)</f>
        <v>28.166666666666668</v>
      </c>
      <c r="AO13" s="12">
        <f>VLOOKUP(B13,Data_afgrøder!$A$1:$BH$28,COLUMN(Data_afgrøder!AW:AW),FALSE)</f>
        <v>0</v>
      </c>
      <c r="AP13" s="12">
        <f t="shared" si="4"/>
        <v>0</v>
      </c>
      <c r="AQ13" s="12">
        <f>AP13*5*Forside!$B$6</f>
        <v>0</v>
      </c>
      <c r="AR13" s="12">
        <v>0</v>
      </c>
      <c r="AS13" s="12">
        <f>AR13*Forside!$B$6</f>
        <v>0</v>
      </c>
      <c r="AT13" s="12">
        <v>0</v>
      </c>
      <c r="AU13" s="12">
        <f>AT13*Forside!$B$7</f>
        <v>0</v>
      </c>
      <c r="AV13" s="44">
        <f t="shared" si="5"/>
        <v>472.36666666666667</v>
      </c>
      <c r="AW13" s="92">
        <f t="shared" si="6"/>
        <v>1.6489</v>
      </c>
      <c r="AX13" s="45">
        <f>AW13*44/28*Forside!$B$5</f>
        <v>686.64907142857157</v>
      </c>
      <c r="AY13" s="44">
        <f t="shared" si="7"/>
        <v>686.64907142857157</v>
      </c>
      <c r="AZ13" s="44">
        <f t="shared" si="9"/>
        <v>472.36666666666667</v>
      </c>
      <c r="BA13" s="44">
        <f t="shared" si="12"/>
        <v>1159.0157380952382</v>
      </c>
      <c r="BG13" s="110"/>
      <c r="BH13" s="153"/>
      <c r="BI13" s="153"/>
      <c r="BJ13" s="153"/>
      <c r="BK13" s="108"/>
      <c r="BL13" s="108"/>
      <c r="BM13" s="108"/>
    </row>
    <row r="14" spans="1:65" ht="11.45" x14ac:dyDescent="0.2">
      <c r="A14" s="12" t="str">
        <f>Forside!A25</f>
        <v>År 9</v>
      </c>
      <c r="B14" s="12" t="str">
        <f>Forside!B25</f>
        <v>Pil, øvrige høstår (3,6,9,12,15)</v>
      </c>
      <c r="C14" s="53">
        <f>Forside!C25</f>
        <v>0</v>
      </c>
      <c r="D14" s="12" t="str">
        <f>Forside!D25</f>
        <v>JB5</v>
      </c>
      <c r="E14" s="12">
        <f>Forside!F25</f>
        <v>0</v>
      </c>
      <c r="F14" s="53" t="str">
        <f>Forside!H25</f>
        <v>Brug standardtal</v>
      </c>
      <c r="G14" s="12">
        <f>Forside!I25</f>
        <v>120</v>
      </c>
      <c r="H14" s="12">
        <f>Forside!J25</f>
        <v>0</v>
      </c>
      <c r="I14" s="12">
        <f>Forside!L25</f>
        <v>0</v>
      </c>
      <c r="J14" s="44">
        <f>Forside!O25</f>
        <v>20</v>
      </c>
      <c r="K14" s="12" t="str">
        <f>Forside!Q25</f>
        <v>Nej</v>
      </c>
      <c r="L14" s="12">
        <f>Forside!R25</f>
        <v>0</v>
      </c>
      <c r="M14" s="44">
        <f>VLOOKUP(B14,Data_afgrøder!$A$2:$BO$24,COLUMN(Data_afgrøder!BI:BI),FALSE)</f>
        <v>1300</v>
      </c>
      <c r="N14" s="44">
        <f>VLOOKUP(B14,Data_afgrøder!$A$2:$BO$24,COLUMN(Data_afgrøder!BG:BG),FALSE)</f>
        <v>1450</v>
      </c>
      <c r="O14" s="12">
        <f>(IF(H14&gt;0,H14,G14)-VLOOKUP(B14,Data_afgrøder!$A$1:$BH$28,COLUMN(Data_afgrøder!BF:BF),FALSE)-IFERROR(Beregninger_efterafgrøder_udlæg!L15,0))*Forside!$B$3/100</f>
        <v>1.2</v>
      </c>
      <c r="P14" s="44">
        <f>O14*44/28*Forside!$B$5</f>
        <v>499.71428571428572</v>
      </c>
      <c r="Q14" s="45">
        <f>M14*VLOOKUP(B14,Data_afgrøder!$A$1:$BX$29,COLUMN(Data_afgrøder!$BJ$2),FALSE)</f>
        <v>15.99</v>
      </c>
      <c r="R14" s="126">
        <f>Q14*Forside!$B$3/100</f>
        <v>0.15990000000000001</v>
      </c>
      <c r="S14" s="44">
        <f>R14*44/28*Forside!$B$5</f>
        <v>66.586928571428572</v>
      </c>
      <c r="T14" s="45">
        <f>N14*VLOOKUP(B14,Data_afgrøder!$A$1:$BR$29,COLUMN(Data_afgrøder!BK11),FALSE)</f>
        <v>20.3</v>
      </c>
      <c r="U14" s="45">
        <f>T14*Forside!$B$3/100</f>
        <v>0.20300000000000001</v>
      </c>
      <c r="V14" s="44">
        <f>U14*44/28*Forside!$B$5</f>
        <v>84.534999999999997</v>
      </c>
      <c r="W14" s="12">
        <f t="shared" si="1"/>
        <v>8.5999999999999993E-2</v>
      </c>
      <c r="X14" s="44">
        <f>W14*44/28*Forside!$B$5</f>
        <v>35.812857142857148</v>
      </c>
      <c r="Y14" s="44">
        <f>IF(D14="JB11",'Emissioner organogen jord'!$J$4,0)</f>
        <v>0</v>
      </c>
      <c r="Z14" s="44">
        <f t="shared" si="2"/>
        <v>0</v>
      </c>
      <c r="AA14" s="44">
        <f>Y14+(Z14*44/28*Forside!$B$5)</f>
        <v>0</v>
      </c>
      <c r="AB14" s="44">
        <f>((M14+N14)*0.45*0.097*VLOOKUP(B14,Data_afgrøder!$A$1:$BM$28,COLUMN(Data_afgrøder!$AS$1),FALSE)*VLOOKUP(Beregninger_afgrøder!B14,Data_afgrøder!$A$1:$BN$29,COLUMN(Data_afgrøder!$AT$1),FALSE))-397</f>
        <v>-397</v>
      </c>
      <c r="AC14" s="44"/>
      <c r="AD14" s="44">
        <f t="shared" si="3"/>
        <v>0</v>
      </c>
      <c r="AE14" s="12">
        <f>IF(H14&gt;0,H14,G14)*Forside!$B$8</f>
        <v>355.2</v>
      </c>
      <c r="AG14" s="12">
        <f>VLOOKUP(B14,Data_afgrøder!$A$2:$BO$28,COLUMN(Data_afgrøder!$BL$2),FALSE)</f>
        <v>15</v>
      </c>
      <c r="AH14" s="12">
        <f>IF(AF14&gt;0,AF14,AG14)*Forside!$B$9</f>
        <v>54</v>
      </c>
      <c r="AI14" s="110"/>
      <c r="AJ14" s="12">
        <f>VLOOKUP(B14,Data_afgrøder!$A$2:$BO$28,COLUMN(Data_afgrøder!$BM$2),FALSE)</f>
        <v>50</v>
      </c>
      <c r="AK14" s="12">
        <f>Forside!$B$10*IF(AI14&gt;0,AI14,AJ14)</f>
        <v>35</v>
      </c>
      <c r="AL14" s="12">
        <v>0</v>
      </c>
      <c r="AM14" s="12"/>
      <c r="AN14" s="44">
        <f>IF(Forside!S25="Beregn eller brug standardtal",Beregninger_brændstofforbrug!AE13,Forside!T25)</f>
        <v>28.166666666666668</v>
      </c>
      <c r="AO14" s="12">
        <f>VLOOKUP(B14,Data_afgrøder!$A$1:$BH$28,COLUMN(Data_afgrøder!AW:AW),FALSE)</f>
        <v>0</v>
      </c>
      <c r="AP14" s="12">
        <f t="shared" si="4"/>
        <v>0</v>
      </c>
      <c r="AQ14" s="12">
        <f>AP14*5*Forside!$B$6</f>
        <v>0</v>
      </c>
      <c r="AR14" s="12">
        <v>0</v>
      </c>
      <c r="AS14" s="12">
        <f>AR14*Forside!$B$6</f>
        <v>0</v>
      </c>
      <c r="AT14" s="12">
        <v>0</v>
      </c>
      <c r="AU14" s="12">
        <f>AT14*Forside!$B$7</f>
        <v>0</v>
      </c>
      <c r="AV14" s="44">
        <f t="shared" si="5"/>
        <v>472.36666666666667</v>
      </c>
      <c r="AW14" s="92">
        <f t="shared" si="6"/>
        <v>1.6489</v>
      </c>
      <c r="AX14" s="45">
        <f>AW14*44/28*Forside!$B$5</f>
        <v>686.64907142857157</v>
      </c>
      <c r="AY14" s="44">
        <f t="shared" si="7"/>
        <v>686.64907142857157</v>
      </c>
      <c r="AZ14" s="44">
        <f t="shared" si="9"/>
        <v>472.36666666666667</v>
      </c>
      <c r="BA14" s="44">
        <f t="shared" si="12"/>
        <v>1159.0157380952382</v>
      </c>
      <c r="BG14" s="110"/>
      <c r="BH14" s="153"/>
      <c r="BI14" s="153"/>
      <c r="BJ14" s="153"/>
      <c r="BK14" s="108"/>
      <c r="BL14" s="108"/>
      <c r="BM14" s="108"/>
    </row>
    <row r="15" spans="1:65" ht="11.45" x14ac:dyDescent="0.2">
      <c r="A15" s="12" t="str">
        <f>Forside!A26</f>
        <v>År 10</v>
      </c>
      <c r="B15" s="12" t="str">
        <f>Forside!B26</f>
        <v>Pil, året efter høstår (4, 7, 10, 13, 16)</v>
      </c>
      <c r="C15" s="53">
        <f>Forside!C26</f>
        <v>0</v>
      </c>
      <c r="D15" s="12" t="str">
        <f>Forside!D26</f>
        <v>JB5</v>
      </c>
      <c r="E15" s="12">
        <f>Forside!F26</f>
        <v>0</v>
      </c>
      <c r="F15" s="53" t="str">
        <f>Forside!H26</f>
        <v>Brug standardtal</v>
      </c>
      <c r="G15" s="12">
        <f>Forside!I26</f>
        <v>0</v>
      </c>
      <c r="H15" s="12">
        <f>Forside!J26</f>
        <v>0</v>
      </c>
      <c r="I15" s="12">
        <f>Forside!L26</f>
        <v>0</v>
      </c>
      <c r="J15" s="44">
        <f>Forside!O26</f>
        <v>20</v>
      </c>
      <c r="K15" s="12" t="str">
        <f>Forside!Q26</f>
        <v>Nej</v>
      </c>
      <c r="L15" s="12">
        <f>Forside!R26</f>
        <v>0</v>
      </c>
      <c r="M15" s="44">
        <f>VLOOKUP(B15,Data_afgrøder!$A$2:$BO$24,COLUMN(Data_afgrøder!BI:BI),FALSE)</f>
        <v>1300</v>
      </c>
      <c r="N15" s="44">
        <f>VLOOKUP(B15,Data_afgrøder!$A$2:$BO$24,COLUMN(Data_afgrøder!BG:BG),FALSE)</f>
        <v>1450</v>
      </c>
      <c r="O15" s="12">
        <f>(IF(H15&gt;0,H15,G15)-VLOOKUP(B15,Data_afgrøder!$A$1:$BH$28,COLUMN(Data_afgrøder!BF:BF),FALSE)-IFERROR(Beregninger_efterafgrøder_udlæg!L16,0))*Forside!$B$3/100</f>
        <v>0</v>
      </c>
      <c r="P15" s="44">
        <f>O15*44/28*Forside!$B$5</f>
        <v>0</v>
      </c>
      <c r="Q15" s="45">
        <f>M15*VLOOKUP(B15,Data_afgrøder!$A$1:$BX$29,COLUMN(Data_afgrøder!$BJ$2),FALSE)</f>
        <v>15.99</v>
      </c>
      <c r="R15" s="126">
        <f>Q15*Forside!$B$3/100</f>
        <v>0.15990000000000001</v>
      </c>
      <c r="S15" s="44">
        <f>R15*44/28*Forside!$B$5</f>
        <v>66.586928571428572</v>
      </c>
      <c r="T15" s="45">
        <f>N15*VLOOKUP(B15,Data_afgrøder!$A$1:$BR$29,COLUMN(Data_afgrøder!BK12),FALSE)</f>
        <v>20.3</v>
      </c>
      <c r="U15" s="45">
        <f>T15*Forside!$B$3/100</f>
        <v>0.20300000000000001</v>
      </c>
      <c r="V15" s="44">
        <f>U15*44/28*Forside!$B$5</f>
        <v>84.534999999999997</v>
      </c>
      <c r="W15" s="12">
        <f t="shared" si="1"/>
        <v>8.5999999999999993E-2</v>
      </c>
      <c r="X15" s="44">
        <f>W15*44/28*Forside!$B$5</f>
        <v>35.812857142857148</v>
      </c>
      <c r="Y15" s="44">
        <f>IF(D15="JB11",'Emissioner organogen jord'!$J$4,0)</f>
        <v>0</v>
      </c>
      <c r="Z15" s="44">
        <f t="shared" si="2"/>
        <v>0</v>
      </c>
      <c r="AA15" s="44">
        <f>Y15+(Z15*44/28*Forside!$B$5)</f>
        <v>0</v>
      </c>
      <c r="AB15" s="44">
        <f>((M15+N15)*0.45*0.097*VLOOKUP(B15,Data_afgrøder!$A$1:$BM$28,COLUMN(Data_afgrøder!$AS$1),FALSE)*VLOOKUP(Beregninger_afgrøder!B15,Data_afgrøder!$A$1:$BN$29,COLUMN(Data_afgrøder!$AT$1),FALSE))-397</f>
        <v>-397</v>
      </c>
      <c r="AC15" s="44"/>
      <c r="AD15" s="44">
        <f t="shared" si="3"/>
        <v>0</v>
      </c>
      <c r="AE15" s="12">
        <f>IF(H15&gt;0,H15,G15)*Forside!$B$8</f>
        <v>0</v>
      </c>
      <c r="AG15" s="12">
        <f>VLOOKUP(B15,Data_afgrøder!$A$2:$BO$28,COLUMN(Data_afgrøder!$BL$2),FALSE)</f>
        <v>15</v>
      </c>
      <c r="AH15" s="12">
        <f>IF(AF15&gt;0,AF15,AG15)*Forside!$B$9</f>
        <v>54</v>
      </c>
      <c r="AI15" s="110"/>
      <c r="AJ15" s="12">
        <f>VLOOKUP(B15,Data_afgrøder!$A$2:$BO$28,COLUMN(Data_afgrøder!$BM$2),FALSE)</f>
        <v>50</v>
      </c>
      <c r="AK15" s="12">
        <f>Forside!$B$10*IF(AI15&gt;0,AI15,AJ15)</f>
        <v>35</v>
      </c>
      <c r="AL15" s="12">
        <v>0</v>
      </c>
      <c r="AM15" s="12"/>
      <c r="AN15" s="44">
        <f>IF(Forside!S26="Beregn eller brug standardtal",Beregninger_brændstofforbrug!AE14,Forside!T26)</f>
        <v>28.166666666666668</v>
      </c>
      <c r="AO15" s="12">
        <f>VLOOKUP(B15,Data_afgrøder!$A$1:$BH$28,COLUMN(Data_afgrøder!AW:AW),FALSE)</f>
        <v>0</v>
      </c>
      <c r="AP15" s="12">
        <f t="shared" si="4"/>
        <v>0</v>
      </c>
      <c r="AQ15" s="12">
        <f>AP15*5*Forside!$B$6</f>
        <v>0</v>
      </c>
      <c r="AR15" s="12">
        <v>0</v>
      </c>
      <c r="AS15" s="12">
        <f>AR15*Forside!$B$6</f>
        <v>0</v>
      </c>
      <c r="AT15" s="12">
        <v>0</v>
      </c>
      <c r="AU15" s="12">
        <f>AT15*Forside!$B$7</f>
        <v>0</v>
      </c>
      <c r="AV15" s="44">
        <f t="shared" si="5"/>
        <v>117.16666666666667</v>
      </c>
      <c r="AW15" s="92">
        <f t="shared" si="6"/>
        <v>0.44889999999999997</v>
      </c>
      <c r="AX15" s="45">
        <f>AW15*44/28*Forside!$B$5</f>
        <v>186.93478571428571</v>
      </c>
      <c r="AY15" s="44">
        <f t="shared" si="7"/>
        <v>186.93478571428571</v>
      </c>
      <c r="AZ15" s="44">
        <f t="shared" si="9"/>
        <v>117.16666666666667</v>
      </c>
      <c r="BA15" s="44">
        <f t="shared" si="12"/>
        <v>304.10145238095237</v>
      </c>
      <c r="BG15" s="110"/>
      <c r="BH15" s="153"/>
      <c r="BI15" s="153"/>
      <c r="BJ15" s="153"/>
      <c r="BK15" s="108"/>
      <c r="BL15" s="108"/>
      <c r="BM15" s="108"/>
    </row>
    <row r="16" spans="1:65" ht="11.45" x14ac:dyDescent="0.2">
      <c r="A16" s="12" t="str">
        <f>Forside!A27</f>
        <v>År 11</v>
      </c>
      <c r="B16" s="12" t="str">
        <f>Forside!B27</f>
        <v>Pil, 2 år efter høstår (5, 8, 11, 14, 17)</v>
      </c>
      <c r="C16" s="53">
        <f>Forside!C27</f>
        <v>0</v>
      </c>
      <c r="D16" s="12" t="str">
        <f>Forside!D27</f>
        <v>JB5</v>
      </c>
      <c r="E16" s="12">
        <f>Forside!F27</f>
        <v>0</v>
      </c>
      <c r="F16" s="53" t="str">
        <f>Forside!H27</f>
        <v>Brug standardtal</v>
      </c>
      <c r="G16" s="12">
        <f>Forside!I27</f>
        <v>120</v>
      </c>
      <c r="H16" s="12">
        <f>Forside!J27</f>
        <v>0</v>
      </c>
      <c r="I16" s="12">
        <f>Forside!L27</f>
        <v>0</v>
      </c>
      <c r="J16" s="44">
        <f>Forside!O27</f>
        <v>20</v>
      </c>
      <c r="K16" s="12" t="str">
        <f>Forside!Q27</f>
        <v>Nej</v>
      </c>
      <c r="L16" s="12">
        <f>Forside!R27</f>
        <v>0</v>
      </c>
      <c r="M16" s="44">
        <f>VLOOKUP(B16,Data_afgrøder!$A$2:$BO$24,COLUMN(Data_afgrøder!BI:BI),FALSE)</f>
        <v>1300</v>
      </c>
      <c r="N16" s="44">
        <f>VLOOKUP(B16,Data_afgrøder!$A$2:$BO$24,COLUMN(Data_afgrøder!BG:BG),FALSE)</f>
        <v>1450</v>
      </c>
      <c r="O16" s="12">
        <f>(IF(H16&gt;0,H16,G16)-VLOOKUP(B16,Data_afgrøder!$A$1:$BH$28,COLUMN(Data_afgrøder!BF:BF),FALSE)-IFERROR(Beregninger_efterafgrøder_udlæg!L17,0))*Forside!$B$3/100</f>
        <v>1.2</v>
      </c>
      <c r="P16" s="44">
        <f>O16*44/28*Forside!$B$5</f>
        <v>499.71428571428572</v>
      </c>
      <c r="Q16" s="45">
        <f>M16*VLOOKUP(B16,Data_afgrøder!$A$1:$BX$29,COLUMN(Data_afgrøder!$BJ$2),FALSE)</f>
        <v>15.99</v>
      </c>
      <c r="R16" s="126">
        <f>Q16*Forside!$B$3/100</f>
        <v>0.15990000000000001</v>
      </c>
      <c r="S16" s="44">
        <f>R16*44/28*Forside!$B$5</f>
        <v>66.586928571428572</v>
      </c>
      <c r="T16" s="45">
        <f>N16*VLOOKUP(B16,Data_afgrøder!$A$1:$BR$29,COLUMN(Data_afgrøder!BK13),FALSE)</f>
        <v>20.3</v>
      </c>
      <c r="U16" s="45">
        <f>T16*Forside!$B$3/100</f>
        <v>0.20300000000000001</v>
      </c>
      <c r="V16" s="44">
        <f>U16*44/28*Forside!$B$5</f>
        <v>84.534999999999997</v>
      </c>
      <c r="W16" s="12">
        <f t="shared" si="1"/>
        <v>8.5999999999999993E-2</v>
      </c>
      <c r="X16" s="44">
        <f>W16*44/28*Forside!$B$5</f>
        <v>35.812857142857148</v>
      </c>
      <c r="Y16" s="44">
        <f>IF(D16="JB11",'Emissioner organogen jord'!$J$4,0)</f>
        <v>0</v>
      </c>
      <c r="Z16" s="44">
        <f t="shared" si="2"/>
        <v>0</v>
      </c>
      <c r="AA16" s="44">
        <f>Y16+(Z16*44/28*Forside!$B$5)</f>
        <v>0</v>
      </c>
      <c r="AB16" s="44">
        <f>((M16+N16)*0.45*0.097*VLOOKUP(B16,Data_afgrøder!$A$1:$BM$28,COLUMN(Data_afgrøder!$AS$1),FALSE)*VLOOKUP(Beregninger_afgrøder!B16,Data_afgrøder!$A$1:$BN$29,COLUMN(Data_afgrøder!$AT$1),FALSE))-397</f>
        <v>-397</v>
      </c>
      <c r="AC16" s="44"/>
      <c r="AD16" s="44">
        <f t="shared" si="3"/>
        <v>0</v>
      </c>
      <c r="AE16" s="12">
        <f>IF(H16&gt;0,H16,G16)*Forside!$B$8</f>
        <v>355.2</v>
      </c>
      <c r="AG16" s="12">
        <f>VLOOKUP(B16,Data_afgrøder!$A$2:$BO$28,COLUMN(Data_afgrøder!$BL$2),FALSE)</f>
        <v>15</v>
      </c>
      <c r="AH16" s="12">
        <f>IF(AF16&gt;0,AF16,AG16)*Forside!$B$9</f>
        <v>54</v>
      </c>
      <c r="AI16" s="110"/>
      <c r="AJ16" s="12">
        <f>VLOOKUP(B16,Data_afgrøder!$A$2:$BO$28,COLUMN(Data_afgrøder!$BM$2),FALSE)</f>
        <v>50</v>
      </c>
      <c r="AK16" s="12">
        <f>Forside!$B$10*IF(AI16&gt;0,AI16,AJ16)</f>
        <v>35</v>
      </c>
      <c r="AL16" s="12">
        <v>0</v>
      </c>
      <c r="AM16" s="12"/>
      <c r="AN16" s="44">
        <f>IF(Forside!S27="Beregn eller brug standardtal",Beregninger_brændstofforbrug!AE15,Forside!T27)</f>
        <v>28.166666666666668</v>
      </c>
      <c r="AO16" s="12">
        <f>VLOOKUP(B16,Data_afgrøder!$A$1:$BH$28,COLUMN(Data_afgrøder!AW:AW),FALSE)</f>
        <v>0</v>
      </c>
      <c r="AP16" s="12">
        <f t="shared" si="4"/>
        <v>0</v>
      </c>
      <c r="AQ16" s="12">
        <f>AP16*5*Forside!$B$6</f>
        <v>0</v>
      </c>
      <c r="AR16" s="12">
        <v>0</v>
      </c>
      <c r="AS16" s="12">
        <f>AR16*Forside!$B$6</f>
        <v>0</v>
      </c>
      <c r="AT16" s="12">
        <v>0</v>
      </c>
      <c r="AU16" s="12">
        <f>AT16*Forside!$B$7</f>
        <v>0</v>
      </c>
      <c r="AV16" s="44">
        <f t="shared" si="5"/>
        <v>472.36666666666667</v>
      </c>
      <c r="AW16" s="92">
        <f t="shared" si="6"/>
        <v>1.6489</v>
      </c>
      <c r="AX16" s="45">
        <f>AW16*44/28*Forside!$B$5</f>
        <v>686.64907142857157</v>
      </c>
      <c r="AY16" s="44">
        <f t="shared" si="7"/>
        <v>686.64907142857157</v>
      </c>
      <c r="AZ16" s="44">
        <f t="shared" si="9"/>
        <v>472.36666666666667</v>
      </c>
      <c r="BA16" s="44">
        <f t="shared" si="12"/>
        <v>1159.0157380952382</v>
      </c>
      <c r="BG16" s="110"/>
      <c r="BH16" s="153"/>
      <c r="BI16" s="153"/>
      <c r="BJ16" s="153"/>
      <c r="BK16" s="108"/>
      <c r="BL16" s="108"/>
      <c r="BM16" s="108"/>
    </row>
    <row r="17" spans="1:65" ht="11.45" x14ac:dyDescent="0.2">
      <c r="A17" s="12" t="str">
        <f>Forside!A28</f>
        <v>År 12</v>
      </c>
      <c r="B17" s="12" t="str">
        <f>Forside!B28</f>
        <v>Pil, øvrige høstår (3,6,9,12,15)</v>
      </c>
      <c r="C17" s="53">
        <f>Forside!C28</f>
        <v>0</v>
      </c>
      <c r="D17" s="12" t="str">
        <f>Forside!D28</f>
        <v>JB5</v>
      </c>
      <c r="E17" s="12">
        <f>Forside!F28</f>
        <v>0</v>
      </c>
      <c r="F17" s="53" t="str">
        <f>Forside!H28</f>
        <v>Brug standardtal</v>
      </c>
      <c r="G17" s="12">
        <f>Forside!I28</f>
        <v>120</v>
      </c>
      <c r="H17" s="12">
        <f>Forside!J28</f>
        <v>0</v>
      </c>
      <c r="I17" s="12">
        <f>Forside!L28</f>
        <v>0</v>
      </c>
      <c r="J17" s="44">
        <f>Forside!O28</f>
        <v>20</v>
      </c>
      <c r="K17" s="12" t="str">
        <f>Forside!Q28</f>
        <v>Nej</v>
      </c>
      <c r="L17" s="12">
        <f>Forside!R28</f>
        <v>0</v>
      </c>
      <c r="M17" s="44">
        <f>VLOOKUP(B17,Data_afgrøder!$A$2:$BO$24,COLUMN(Data_afgrøder!BI:BI),FALSE)</f>
        <v>1300</v>
      </c>
      <c r="N17" s="44">
        <f>VLOOKUP(B17,Data_afgrøder!$A$2:$BO$24,COLUMN(Data_afgrøder!BG:BG),FALSE)</f>
        <v>1450</v>
      </c>
      <c r="O17" s="12">
        <f>(IF(H17&gt;0,H17,G17)-VLOOKUP(B17,Data_afgrøder!$A$1:$BH$28,COLUMN(Data_afgrøder!BF:BF),FALSE)-IFERROR(Beregninger_efterafgrøder_udlæg!L18,0))*Forside!$B$3/100</f>
        <v>1.2</v>
      </c>
      <c r="P17" s="44">
        <f>O17*44/28*Forside!$B$5</f>
        <v>499.71428571428572</v>
      </c>
      <c r="Q17" s="45">
        <f>M17*VLOOKUP(B17,Data_afgrøder!$A$1:$BX$29,COLUMN(Data_afgrøder!$BJ$2),FALSE)</f>
        <v>15.99</v>
      </c>
      <c r="R17" s="126">
        <f>Q17*Forside!$B$3/100</f>
        <v>0.15990000000000001</v>
      </c>
      <c r="S17" s="44">
        <f>R17*44/28*Forside!$B$5</f>
        <v>66.586928571428572</v>
      </c>
      <c r="T17" s="45">
        <f>N17*VLOOKUP(B17,Data_afgrøder!$A$1:$BR$29,COLUMN(Data_afgrøder!BK14),FALSE)</f>
        <v>20.3</v>
      </c>
      <c r="U17" s="45">
        <f>T17*Forside!$B$3/100</f>
        <v>0.20300000000000001</v>
      </c>
      <c r="V17" s="44">
        <f>U17*44/28*Forside!$B$5</f>
        <v>84.534999999999997</v>
      </c>
      <c r="W17" s="12">
        <f t="shared" si="1"/>
        <v>8.5999999999999993E-2</v>
      </c>
      <c r="X17" s="44">
        <f>W17*44/28*Forside!$B$5</f>
        <v>35.812857142857148</v>
      </c>
      <c r="Y17" s="44">
        <f>IF(D17="JB11",'Emissioner organogen jord'!$J$4,0)</f>
        <v>0</v>
      </c>
      <c r="Z17" s="44">
        <f t="shared" si="2"/>
        <v>0</v>
      </c>
      <c r="AA17" s="44">
        <f>Y17+(Z17*44/28*Forside!$B$5)</f>
        <v>0</v>
      </c>
      <c r="AB17" s="44">
        <f>((M17+N17)*0.45*0.097*VLOOKUP(B17,Data_afgrøder!$A$1:$BM$28,COLUMN(Data_afgrøder!$AS$1),FALSE)*VLOOKUP(Beregninger_afgrøder!B17,Data_afgrøder!$A$1:$BN$29,COLUMN(Data_afgrøder!$AT$1),FALSE))-397</f>
        <v>-397</v>
      </c>
      <c r="AC17" s="44"/>
      <c r="AD17" s="44">
        <f t="shared" si="3"/>
        <v>0</v>
      </c>
      <c r="AE17" s="12">
        <f>IF(H17&gt;0,H17,G17)*Forside!$B$8</f>
        <v>355.2</v>
      </c>
      <c r="AG17" s="12">
        <f>VLOOKUP(B17,Data_afgrøder!$A$2:$BO$28,COLUMN(Data_afgrøder!$BL$2),FALSE)</f>
        <v>15</v>
      </c>
      <c r="AH17" s="12">
        <f>IF(AF17&gt;0,AF17,AG17)*Forside!$B$9</f>
        <v>54</v>
      </c>
      <c r="AI17" s="110"/>
      <c r="AJ17" s="12">
        <f>VLOOKUP(B17,Data_afgrøder!$A$2:$BO$28,COLUMN(Data_afgrøder!$BM$2),FALSE)</f>
        <v>50</v>
      </c>
      <c r="AK17" s="12">
        <f>Forside!$B$10*IF(AI17&gt;0,AI17,AJ17)</f>
        <v>35</v>
      </c>
      <c r="AL17" s="12">
        <v>0</v>
      </c>
      <c r="AM17" s="12"/>
      <c r="AN17" s="44">
        <f>IF(Forside!S28="Beregn eller brug standardtal",Beregninger_brændstofforbrug!AE16,Forside!T28)</f>
        <v>28.166666666666668</v>
      </c>
      <c r="AO17" s="12">
        <f>VLOOKUP(B17,Data_afgrøder!$A$1:$BH$28,COLUMN(Data_afgrøder!AW:AW),FALSE)</f>
        <v>0</v>
      </c>
      <c r="AP17" s="12">
        <f t="shared" si="4"/>
        <v>0</v>
      </c>
      <c r="AQ17" s="12">
        <f>AP17*5*Forside!$B$6</f>
        <v>0</v>
      </c>
      <c r="AR17" s="12">
        <v>0</v>
      </c>
      <c r="AS17" s="12">
        <f>AR17*Forside!$B$6</f>
        <v>0</v>
      </c>
      <c r="AT17" s="12">
        <v>0</v>
      </c>
      <c r="AU17" s="12">
        <f>AT17*Forside!$B$7</f>
        <v>0</v>
      </c>
      <c r="AV17" s="44">
        <f t="shared" si="5"/>
        <v>472.36666666666667</v>
      </c>
      <c r="AW17" s="92">
        <f t="shared" si="6"/>
        <v>1.6489</v>
      </c>
      <c r="AX17" s="45">
        <f>AW17*44/28*Forside!$B$5</f>
        <v>686.64907142857157</v>
      </c>
      <c r="AY17" s="44">
        <f t="shared" si="7"/>
        <v>686.64907142857157</v>
      </c>
      <c r="AZ17" s="44">
        <f t="shared" si="9"/>
        <v>472.36666666666667</v>
      </c>
      <c r="BA17" s="44">
        <f t="shared" si="12"/>
        <v>1159.0157380952382</v>
      </c>
      <c r="BG17" s="110"/>
      <c r="BH17" s="153"/>
      <c r="BI17" s="153"/>
      <c r="BJ17" s="153"/>
      <c r="BK17" s="108"/>
      <c r="BL17" s="108"/>
      <c r="BM17" s="108"/>
    </row>
    <row r="18" spans="1:65" ht="11.45" x14ac:dyDescent="0.2">
      <c r="A18" s="12" t="str">
        <f>Forside!A29</f>
        <v>År 13</v>
      </c>
      <c r="B18" s="12" t="str">
        <f>Forside!B29</f>
        <v>Pil, året efter høstår (4, 7, 10, 13, 16)</v>
      </c>
      <c r="C18" s="53">
        <f>Forside!C29</f>
        <v>0</v>
      </c>
      <c r="D18" s="12" t="str">
        <f>Forside!D29</f>
        <v>JB5</v>
      </c>
      <c r="E18" s="12">
        <f>Forside!F29</f>
        <v>0</v>
      </c>
      <c r="F18" s="53" t="str">
        <f>Forside!H29</f>
        <v>Brug standardtal</v>
      </c>
      <c r="G18" s="12">
        <f>Forside!I29</f>
        <v>0</v>
      </c>
      <c r="H18" s="12">
        <f>Forside!J29</f>
        <v>0</v>
      </c>
      <c r="I18" s="12">
        <f>Forside!L29</f>
        <v>0</v>
      </c>
      <c r="J18" s="44">
        <f>Forside!O29</f>
        <v>20</v>
      </c>
      <c r="K18" s="12" t="str">
        <f>Forside!Q29</f>
        <v>Nej</v>
      </c>
      <c r="L18" s="12">
        <f>Forside!R29</f>
        <v>0</v>
      </c>
      <c r="M18" s="44">
        <f>VLOOKUP(B18,Data_afgrøder!$A$2:$BO$24,COLUMN(Data_afgrøder!BI:BI),FALSE)</f>
        <v>1300</v>
      </c>
      <c r="N18" s="44">
        <f>VLOOKUP(B18,Data_afgrøder!$A$2:$BO$24,COLUMN(Data_afgrøder!BG:BG),FALSE)</f>
        <v>1450</v>
      </c>
      <c r="O18" s="12">
        <f>(IF(H18&gt;0,H18,G18)-VLOOKUP(B18,Data_afgrøder!$A$1:$BH$28,COLUMN(Data_afgrøder!BF:BF),FALSE)-IFERROR(Beregninger_efterafgrøder_udlæg!L19,0))*Forside!$B$3/100</f>
        <v>0</v>
      </c>
      <c r="P18" s="44">
        <f>O18*44/28*Forside!$B$5</f>
        <v>0</v>
      </c>
      <c r="Q18" s="45">
        <f>M18*VLOOKUP(B18,Data_afgrøder!$A$1:$BX$29,COLUMN(Data_afgrøder!$BJ$2),FALSE)</f>
        <v>15.99</v>
      </c>
      <c r="R18" s="126">
        <f>Q18*Forside!$B$3/100</f>
        <v>0.15990000000000001</v>
      </c>
      <c r="S18" s="44">
        <f>R18*44/28*Forside!$B$5</f>
        <v>66.586928571428572</v>
      </c>
      <c r="T18" s="45">
        <f>N18*VLOOKUP(B18,Data_afgrøder!$A$1:$BR$29,COLUMN(Data_afgrøder!BK15),FALSE)</f>
        <v>20.3</v>
      </c>
      <c r="U18" s="45">
        <f>T18*Forside!$B$3/100</f>
        <v>0.20300000000000001</v>
      </c>
      <c r="V18" s="44">
        <f>U18*44/28*Forside!$B$5</f>
        <v>84.534999999999997</v>
      </c>
      <c r="W18" s="12">
        <f t="shared" si="1"/>
        <v>8.5999999999999993E-2</v>
      </c>
      <c r="X18" s="44">
        <f>W18*44/28*Forside!$B$5</f>
        <v>35.812857142857148</v>
      </c>
      <c r="Y18" s="44">
        <f>IF(D18="JB11",'Emissioner organogen jord'!$J$4,0)</f>
        <v>0</v>
      </c>
      <c r="Z18" s="44">
        <f t="shared" si="2"/>
        <v>0</v>
      </c>
      <c r="AA18" s="44">
        <f>Y18+(Z18*44/28*Forside!$B$5)</f>
        <v>0</v>
      </c>
      <c r="AB18" s="44">
        <f>((M18+N18)*0.45*0.097*VLOOKUP(B18,Data_afgrøder!$A$1:$BM$28,COLUMN(Data_afgrøder!$AS$1),FALSE)*VLOOKUP(Beregninger_afgrøder!B18,Data_afgrøder!$A$1:$BN$29,COLUMN(Data_afgrøder!$AT$1),FALSE))-397</f>
        <v>-397</v>
      </c>
      <c r="AC18" s="44"/>
      <c r="AD18" s="44">
        <f t="shared" si="3"/>
        <v>0</v>
      </c>
      <c r="AE18" s="12">
        <f>IF(H18&gt;0,H18,G18)*Forside!$B$8</f>
        <v>0</v>
      </c>
      <c r="AG18" s="12">
        <f>VLOOKUP(B18,Data_afgrøder!$A$2:$BO$28,COLUMN(Data_afgrøder!$BL$2),FALSE)</f>
        <v>15</v>
      </c>
      <c r="AH18" s="12">
        <f>IF(AF18&gt;0,AF18,AG18)*Forside!$B$9</f>
        <v>54</v>
      </c>
      <c r="AI18" s="110"/>
      <c r="AJ18" s="12">
        <f>VLOOKUP(B18,Data_afgrøder!$A$2:$BO$28,COLUMN(Data_afgrøder!$BM$2),FALSE)</f>
        <v>50</v>
      </c>
      <c r="AK18" s="12">
        <f>Forside!$B$10*IF(AI18&gt;0,AI18,AJ18)</f>
        <v>35</v>
      </c>
      <c r="AL18" s="12">
        <v>0</v>
      </c>
      <c r="AM18" s="12"/>
      <c r="AN18" s="44">
        <f>IF(Forside!S29="Beregn eller brug standardtal",Beregninger_brændstofforbrug!AE17,Forside!T29)</f>
        <v>28.166666666666668</v>
      </c>
      <c r="AO18" s="12">
        <f>VLOOKUP(B18,Data_afgrøder!$A$1:$BH$28,COLUMN(Data_afgrøder!AW:AW),FALSE)</f>
        <v>0</v>
      </c>
      <c r="AP18" s="12">
        <f t="shared" si="4"/>
        <v>0</v>
      </c>
      <c r="AQ18" s="12">
        <f>AP18*5*Forside!$B$6</f>
        <v>0</v>
      </c>
      <c r="AR18" s="12">
        <v>0</v>
      </c>
      <c r="AS18" s="12">
        <f>AR18*Forside!$B$6</f>
        <v>0</v>
      </c>
      <c r="AT18" s="12">
        <v>0</v>
      </c>
      <c r="AU18" s="12">
        <f>AT18*Forside!$B$7</f>
        <v>0</v>
      </c>
      <c r="AV18" s="44">
        <f t="shared" si="5"/>
        <v>117.16666666666667</v>
      </c>
      <c r="AW18" s="92">
        <f t="shared" si="6"/>
        <v>0.44889999999999997</v>
      </c>
      <c r="AX18" s="45">
        <f>AW18*44/28*Forside!$B$5</f>
        <v>186.93478571428571</v>
      </c>
      <c r="AY18" s="44">
        <f t="shared" si="7"/>
        <v>186.93478571428571</v>
      </c>
      <c r="AZ18" s="44">
        <f t="shared" si="9"/>
        <v>117.16666666666667</v>
      </c>
      <c r="BA18" s="44">
        <f t="shared" si="12"/>
        <v>304.10145238095237</v>
      </c>
      <c r="BG18" s="110"/>
      <c r="BH18" s="153"/>
      <c r="BI18" s="153"/>
      <c r="BJ18" s="153"/>
      <c r="BK18" s="108"/>
      <c r="BL18" s="108"/>
      <c r="BM18" s="108"/>
    </row>
    <row r="19" spans="1:65" ht="11.45" x14ac:dyDescent="0.2">
      <c r="A19" s="12" t="str">
        <f>Forside!A30</f>
        <v>År 14</v>
      </c>
      <c r="B19" s="12" t="str">
        <f>Forside!B30</f>
        <v>Pil, 2 år efter høstår (5, 8, 11, 14, 17)</v>
      </c>
      <c r="C19" s="53">
        <f>Forside!C30</f>
        <v>0</v>
      </c>
      <c r="D19" s="12" t="str">
        <f>Forside!D30</f>
        <v>JB5</v>
      </c>
      <c r="E19" s="12">
        <f>Forside!F30</f>
        <v>0</v>
      </c>
      <c r="F19" s="53" t="str">
        <f>Forside!H30</f>
        <v>Brug standardtal</v>
      </c>
      <c r="G19" s="12">
        <f>Forside!I30</f>
        <v>120</v>
      </c>
      <c r="H19" s="12">
        <f>Forside!J30</f>
        <v>0</v>
      </c>
      <c r="I19" s="12">
        <f>Forside!L30</f>
        <v>0</v>
      </c>
      <c r="J19" s="12">
        <f>Forside!O30</f>
        <v>20</v>
      </c>
      <c r="K19" s="12" t="str">
        <f>Forside!Q30</f>
        <v>Nej</v>
      </c>
      <c r="L19" s="12">
        <f>Forside!R30</f>
        <v>0</v>
      </c>
      <c r="M19" s="44">
        <f>VLOOKUP(B19,Data_afgrøder!$A$2:$BO$24,COLUMN(Data_afgrøder!BI:BI),FALSE)</f>
        <v>1300</v>
      </c>
      <c r="N19" s="44">
        <f>VLOOKUP(B19,Data_afgrøder!$A$2:$BO$24,COLUMN(Data_afgrøder!BG:BG),FALSE)</f>
        <v>1450</v>
      </c>
      <c r="O19" s="12">
        <f>(IF(H19&gt;0,H19,G19)-VLOOKUP(B19,Data_afgrøder!$A$1:$BH$28,COLUMN(Data_afgrøder!BF:BF),FALSE)-IFERROR(Beregninger_efterafgrøder_udlæg!L20,0))*Forside!$B$3/100</f>
        <v>1.2</v>
      </c>
      <c r="P19" s="44">
        <f>O19*44/28*Forside!$B$5</f>
        <v>499.71428571428572</v>
      </c>
      <c r="Q19" s="45">
        <f>M19*VLOOKUP(B19,Data_afgrøder!$A$1:$BX$29,COLUMN(Data_afgrøder!$BJ$2),FALSE)</f>
        <v>15.99</v>
      </c>
      <c r="R19" s="126">
        <f>Q19*Forside!$B$3/100</f>
        <v>0.15990000000000001</v>
      </c>
      <c r="S19" s="44">
        <f>R19*44/28*Forside!$B$5</f>
        <v>66.586928571428572</v>
      </c>
      <c r="T19" s="45">
        <f>N19*VLOOKUP(B19,Data_afgrøder!$A$1:$BR$29,COLUMN(Data_afgrøder!BK16),FALSE)</f>
        <v>20.3</v>
      </c>
      <c r="U19" s="45">
        <f>T19*Forside!$B$3/100</f>
        <v>0.20300000000000001</v>
      </c>
      <c r="V19" s="44">
        <f>U19*44/28*Forside!$B$5</f>
        <v>84.534999999999997</v>
      </c>
      <c r="W19" s="12">
        <f t="shared" si="1"/>
        <v>8.5999999999999993E-2</v>
      </c>
      <c r="X19" s="44">
        <f>W19*44/28*Forside!$B$5</f>
        <v>35.812857142857148</v>
      </c>
      <c r="Y19" s="44">
        <f>IF(D19="JB11",'Emissioner organogen jord'!$J$4,0)</f>
        <v>0</v>
      </c>
      <c r="Z19" s="44">
        <f t="shared" si="2"/>
        <v>0</v>
      </c>
      <c r="AA19" s="44">
        <f>Y19+(Z19*44/28*Forside!$B$5)</f>
        <v>0</v>
      </c>
      <c r="AB19" s="44">
        <f>((M19+N19)*0.45*0.097*VLOOKUP(B19,Data_afgrøder!$A$1:$BM$28,COLUMN(Data_afgrøder!$AS$1),FALSE)*VLOOKUP(Beregninger_afgrøder!B19,Data_afgrøder!$A$1:$BN$29,COLUMN(Data_afgrøder!$AT$1),FALSE))-397</f>
        <v>-397</v>
      </c>
      <c r="AC19" s="44"/>
      <c r="AD19" s="44">
        <f t="shared" si="3"/>
        <v>0</v>
      </c>
      <c r="AE19" s="12">
        <f>IF(H19&gt;0,H19,G19)*Forside!$B$8</f>
        <v>355.2</v>
      </c>
      <c r="AG19" s="12">
        <f>VLOOKUP(B19,Data_afgrøder!$A$2:$BO$28,COLUMN(Data_afgrøder!$BL$2),FALSE)</f>
        <v>15</v>
      </c>
      <c r="AH19" s="12">
        <f>IF(AF19&gt;0,AF19,AG19)*Forside!$B$9</f>
        <v>54</v>
      </c>
      <c r="AI19" s="110"/>
      <c r="AJ19" s="12">
        <f>VLOOKUP(B19,Data_afgrøder!$A$2:$BO$28,COLUMN(Data_afgrøder!$BM$2),FALSE)</f>
        <v>50</v>
      </c>
      <c r="AK19" s="12">
        <f>Forside!$B$10*IF(AI19&gt;0,AI19,AJ19)</f>
        <v>35</v>
      </c>
      <c r="AL19" s="12">
        <v>0</v>
      </c>
      <c r="AM19" s="12"/>
      <c r="AN19" s="44">
        <f>IF(Forside!S30="Beregn eller brug standardtal",Beregninger_brændstofforbrug!AE18,Forside!T30)</f>
        <v>28.166666666666668</v>
      </c>
      <c r="AO19" s="12">
        <f>VLOOKUP(B19,Data_afgrøder!$A$1:$BH$28,COLUMN(Data_afgrøder!AW:AW),FALSE)</f>
        <v>0</v>
      </c>
      <c r="AP19" s="12">
        <f t="shared" si="4"/>
        <v>0</v>
      </c>
      <c r="AQ19" s="12">
        <f>AP19*5*Forside!$B$6</f>
        <v>0</v>
      </c>
      <c r="AR19" s="12">
        <v>0</v>
      </c>
      <c r="AS19" s="12">
        <f>AR19*Forside!$B$6</f>
        <v>0</v>
      </c>
      <c r="AT19" s="12">
        <v>0</v>
      </c>
      <c r="AU19" s="12">
        <f>AT19*Forside!$B$7</f>
        <v>0</v>
      </c>
      <c r="AV19" s="44">
        <f t="shared" si="5"/>
        <v>472.36666666666667</v>
      </c>
      <c r="AW19" s="92">
        <f t="shared" si="6"/>
        <v>1.6489</v>
      </c>
      <c r="AX19" s="45">
        <f>AW19*44/28*Forside!$B$5</f>
        <v>686.64907142857157</v>
      </c>
      <c r="AY19" s="44">
        <f t="shared" si="7"/>
        <v>686.64907142857157</v>
      </c>
      <c r="AZ19" s="44">
        <f t="shared" si="9"/>
        <v>472.36666666666667</v>
      </c>
      <c r="BA19" s="44">
        <f t="shared" si="12"/>
        <v>1159.0157380952382</v>
      </c>
      <c r="BC19" s="110"/>
      <c r="BD19" s="153"/>
      <c r="BE19" s="153"/>
      <c r="BF19" s="153"/>
      <c r="BG19" s="108"/>
      <c r="BH19" s="108"/>
      <c r="BI19" s="108"/>
      <c r="BJ19" s="108"/>
      <c r="BK19" s="108"/>
      <c r="BL19" s="108"/>
      <c r="BM19" s="108"/>
    </row>
    <row r="20" spans="1:65" ht="11.45" x14ac:dyDescent="0.2">
      <c r="A20" s="12" t="str">
        <f>Forside!A31</f>
        <v>År 15</v>
      </c>
      <c r="B20" s="12" t="str">
        <f>Forside!B31</f>
        <v>Pil, øvrige høstår (3,6,9,12,15)</v>
      </c>
      <c r="C20" s="53">
        <f>Forside!C31</f>
        <v>0</v>
      </c>
      <c r="D20" s="12" t="str">
        <f>Forside!D31</f>
        <v>JB5</v>
      </c>
      <c r="E20" s="12">
        <f>Forside!F31</f>
        <v>0</v>
      </c>
      <c r="F20" s="53" t="str">
        <f>Forside!H31</f>
        <v>Brug standardtal</v>
      </c>
      <c r="G20" s="12">
        <f>Forside!I31</f>
        <v>120</v>
      </c>
      <c r="H20" s="12">
        <f>Forside!J31</f>
        <v>0</v>
      </c>
      <c r="I20" s="12">
        <f>Forside!L31</f>
        <v>0</v>
      </c>
      <c r="J20" s="12">
        <f>Forside!O31</f>
        <v>20</v>
      </c>
      <c r="K20" s="12" t="str">
        <f>Forside!Q31</f>
        <v>Nej</v>
      </c>
      <c r="L20" s="12">
        <f>Forside!R31</f>
        <v>0</v>
      </c>
      <c r="M20" s="44">
        <f>VLOOKUP(B20,Data_afgrøder!$A$2:$BO$24,COLUMN(Data_afgrøder!BI:BI),FALSE)</f>
        <v>1300</v>
      </c>
      <c r="N20" s="44">
        <f>VLOOKUP(B20,Data_afgrøder!$A$2:$BO$24,COLUMN(Data_afgrøder!BG:BG),FALSE)</f>
        <v>1450</v>
      </c>
      <c r="O20" s="12">
        <f>(IF(H20&gt;0,H20,G20)-VLOOKUP(B20,Data_afgrøder!$A$1:$BH$28,COLUMN(Data_afgrøder!BF:BF),FALSE)-IFERROR(Beregninger_efterafgrøder_udlæg!L21,0))*Forside!$B$3/100</f>
        <v>1.2</v>
      </c>
      <c r="P20" s="44">
        <f>O20*44/28*Forside!$B$5</f>
        <v>499.71428571428572</v>
      </c>
      <c r="Q20" s="45">
        <f>M20*VLOOKUP(B20,Data_afgrøder!$A$1:$BX$29,COLUMN(Data_afgrøder!$BJ$2),FALSE)</f>
        <v>15.99</v>
      </c>
      <c r="R20" s="126">
        <f>Q20*Forside!$B$3/100</f>
        <v>0.15990000000000001</v>
      </c>
      <c r="S20" s="44">
        <f>R20*44/28*Forside!$B$5</f>
        <v>66.586928571428572</v>
      </c>
      <c r="T20" s="45">
        <f>N20*VLOOKUP(B20,Data_afgrøder!$A$1:$BR$29,COLUMN(Data_afgrøder!BK17),FALSE)</f>
        <v>20.3</v>
      </c>
      <c r="U20" s="45">
        <f>T20*Forside!$B$3/100</f>
        <v>0.20300000000000001</v>
      </c>
      <c r="V20" s="44">
        <f>U20*44/28*Forside!$B$5</f>
        <v>84.534999999999997</v>
      </c>
      <c r="W20" s="12">
        <f t="shared" si="1"/>
        <v>8.5999999999999993E-2</v>
      </c>
      <c r="X20" s="44">
        <f>W20*44/28*Forside!$B$5</f>
        <v>35.812857142857148</v>
      </c>
      <c r="Y20" s="44">
        <f>IF(D20="JB11",'Emissioner organogen jord'!$J$4,0)</f>
        <v>0</v>
      </c>
      <c r="Z20" s="44">
        <f t="shared" si="2"/>
        <v>0</v>
      </c>
      <c r="AA20" s="44">
        <f>Y20+(Z20*44/28*Forside!$B$5)</f>
        <v>0</v>
      </c>
      <c r="AB20" s="44">
        <f>((M20+N20)*0.45*0.097*VLOOKUP(B20,Data_afgrøder!$A$1:$BM$28,COLUMN(Data_afgrøder!$AS$1),FALSE)*VLOOKUP(Beregninger_afgrøder!B20,Data_afgrøder!$A$1:$BN$29,COLUMN(Data_afgrøder!$AT$1),FALSE))-397</f>
        <v>-397</v>
      </c>
      <c r="AC20" s="44"/>
      <c r="AD20" s="44">
        <f t="shared" si="3"/>
        <v>0</v>
      </c>
      <c r="AE20" s="12">
        <f>IF(H20&gt;0,H20,G20)*Forside!$B$8</f>
        <v>355.2</v>
      </c>
      <c r="AG20" s="12">
        <f>VLOOKUP(B20,Data_afgrøder!$A$2:$BO$28,COLUMN(Data_afgrøder!$BL$2),FALSE)</f>
        <v>15</v>
      </c>
      <c r="AH20" s="12">
        <f>IF(AF20&gt;0,AF20,AG20)*Forside!$B$9</f>
        <v>54</v>
      </c>
      <c r="AI20" s="110"/>
      <c r="AJ20" s="12">
        <f>VLOOKUP(B20,Data_afgrøder!$A$2:$BO$28,COLUMN(Data_afgrøder!$BM$2),FALSE)</f>
        <v>50</v>
      </c>
      <c r="AK20" s="12">
        <f>Forside!$B$10*IF(AI20&gt;0,AI20,AJ20)</f>
        <v>35</v>
      </c>
      <c r="AL20" s="12">
        <v>0</v>
      </c>
      <c r="AM20" s="12"/>
      <c r="AN20" s="44">
        <f>IF(Forside!S31="Beregn eller brug standardtal",Beregninger_brændstofforbrug!AE19,Forside!T31)</f>
        <v>28.166666666666668</v>
      </c>
      <c r="AO20" s="12">
        <f>VLOOKUP(B20,Data_afgrøder!$A$1:$BH$28,COLUMN(Data_afgrøder!AW:AW),FALSE)</f>
        <v>0</v>
      </c>
      <c r="AP20" s="12">
        <f t="shared" si="4"/>
        <v>0</v>
      </c>
      <c r="AQ20" s="12">
        <f>AP20*5*Forside!$B$6</f>
        <v>0</v>
      </c>
      <c r="AR20" s="12">
        <v>0</v>
      </c>
      <c r="AS20" s="12">
        <f>AR20*Forside!$B$6</f>
        <v>0</v>
      </c>
      <c r="AT20" s="12">
        <v>0</v>
      </c>
      <c r="AU20" s="12">
        <f>AT20*Forside!$B$7</f>
        <v>0</v>
      </c>
      <c r="AV20" s="44">
        <f t="shared" si="5"/>
        <v>472.36666666666667</v>
      </c>
      <c r="AW20" s="92">
        <f t="shared" si="6"/>
        <v>1.6489</v>
      </c>
      <c r="AX20" s="45">
        <f>AW20*44/28*Forside!$B$5</f>
        <v>686.64907142857157</v>
      </c>
      <c r="AY20" s="44">
        <f t="shared" si="7"/>
        <v>686.64907142857157</v>
      </c>
      <c r="AZ20" s="44">
        <f t="shared" si="9"/>
        <v>472.36666666666667</v>
      </c>
      <c r="BA20" s="44">
        <f t="shared" si="12"/>
        <v>1159.0157380952382</v>
      </c>
      <c r="BC20" s="110"/>
      <c r="BD20" s="153"/>
      <c r="BE20" s="153"/>
      <c r="BF20" s="153"/>
      <c r="BG20" s="108"/>
      <c r="BH20" s="108"/>
      <c r="BI20" s="108"/>
      <c r="BJ20" s="108"/>
      <c r="BK20" s="108"/>
      <c r="BL20" s="108"/>
      <c r="BM20" s="108"/>
    </row>
    <row r="21" spans="1:65" ht="11.45" x14ac:dyDescent="0.2">
      <c r="A21" s="12" t="str">
        <f>Forside!A32</f>
        <v>År 16</v>
      </c>
      <c r="B21" s="12" t="str">
        <f>Forside!B32</f>
        <v>Pil, året efter høstår (4, 7, 10, 13, 16)</v>
      </c>
      <c r="C21" s="53">
        <f>Forside!C32</f>
        <v>0</v>
      </c>
      <c r="D21" s="12" t="str">
        <f>Forside!D32</f>
        <v>JB5</v>
      </c>
      <c r="E21" s="12">
        <f>Forside!F32</f>
        <v>0</v>
      </c>
      <c r="F21" s="53" t="str">
        <f>Forside!H32</f>
        <v>Brug standardtal</v>
      </c>
      <c r="G21" s="12">
        <f>Forside!I32</f>
        <v>0</v>
      </c>
      <c r="H21" s="12">
        <f>Forside!J32</f>
        <v>0</v>
      </c>
      <c r="I21" s="12">
        <f>Forside!L32</f>
        <v>0</v>
      </c>
      <c r="J21" s="12">
        <f>Forside!O32</f>
        <v>20</v>
      </c>
      <c r="K21" s="12" t="str">
        <f>Forside!Q32</f>
        <v>Nej</v>
      </c>
      <c r="L21" s="12">
        <f>Forside!R32</f>
        <v>0</v>
      </c>
      <c r="M21" s="44">
        <f>VLOOKUP(B21,Data_afgrøder!$A$2:$BO$24,COLUMN(Data_afgrøder!BI:BI),FALSE)</f>
        <v>1300</v>
      </c>
      <c r="N21" s="44">
        <f>VLOOKUP(B21,Data_afgrøder!$A$2:$BO$24,COLUMN(Data_afgrøder!BG:BG),FALSE)</f>
        <v>1450</v>
      </c>
      <c r="O21" s="12">
        <f>(IF(H21&gt;0,H21,G21)-VLOOKUP(B21,Data_afgrøder!$A$1:$BH$28,COLUMN(Data_afgrøder!BF:BF),FALSE)-IFERROR(Beregninger_efterafgrøder_udlæg!L22,0))*Forside!$B$3/100</f>
        <v>0</v>
      </c>
      <c r="P21" s="44">
        <f>O21*44/28*Forside!$B$5</f>
        <v>0</v>
      </c>
      <c r="Q21" s="45">
        <f>M21*VLOOKUP(B21,Data_afgrøder!$A$1:$BX$29,COLUMN(Data_afgrøder!$BJ$2),FALSE)</f>
        <v>15.99</v>
      </c>
      <c r="R21" s="126">
        <f>Q21*Forside!$B$3/100</f>
        <v>0.15990000000000001</v>
      </c>
      <c r="S21" s="44">
        <f>R21*44/28*Forside!$B$5</f>
        <v>66.586928571428572</v>
      </c>
      <c r="T21" s="45">
        <f>N21*VLOOKUP(B21,Data_afgrøder!$A$1:$BR$29,COLUMN(Data_afgrøder!BK18),FALSE)</f>
        <v>20.3</v>
      </c>
      <c r="U21" s="45">
        <f>T21*Forside!$B$3/100</f>
        <v>0.20300000000000001</v>
      </c>
      <c r="V21" s="44">
        <f>U21*44/28*Forside!$B$5</f>
        <v>84.534999999999997</v>
      </c>
      <c r="W21" s="12">
        <f t="shared" si="1"/>
        <v>8.5999999999999993E-2</v>
      </c>
      <c r="X21" s="44">
        <f>W21*44/28*Forside!$B$5</f>
        <v>35.812857142857148</v>
      </c>
      <c r="Y21" s="44">
        <f>IF(D21="JB11",'Emissioner organogen jord'!$J$4,0)</f>
        <v>0</v>
      </c>
      <c r="Z21" s="44">
        <f t="shared" si="2"/>
        <v>0</v>
      </c>
      <c r="AA21" s="44">
        <f>Y21+(Z21*44/28*Forside!$B$5)</f>
        <v>0</v>
      </c>
      <c r="AB21" s="44">
        <f>((M21+N21)*0.45*0.097*VLOOKUP(B21,Data_afgrøder!$A$1:$BM$28,COLUMN(Data_afgrøder!$AS$1),FALSE)*VLOOKUP(Beregninger_afgrøder!B21,Data_afgrøder!$A$1:$BN$29,COLUMN(Data_afgrøder!$AT$1),FALSE))-397</f>
        <v>-397</v>
      </c>
      <c r="AC21" s="44"/>
      <c r="AD21" s="44">
        <f t="shared" si="3"/>
        <v>0</v>
      </c>
      <c r="AE21" s="12">
        <f>IF(H21&gt;0,H21,G21)*Forside!$B$8</f>
        <v>0</v>
      </c>
      <c r="AG21" s="12">
        <f>VLOOKUP(B21,Data_afgrøder!$A$2:$BO$28,COLUMN(Data_afgrøder!$BL$2),FALSE)</f>
        <v>15</v>
      </c>
      <c r="AH21" s="12">
        <f>IF(AF21&gt;0,AF21,AG21)*Forside!$B$9</f>
        <v>54</v>
      </c>
      <c r="AI21" s="110"/>
      <c r="AJ21" s="12">
        <f>VLOOKUP(B21,Data_afgrøder!$A$2:$BO$28,COLUMN(Data_afgrøder!$BM$2),FALSE)</f>
        <v>50</v>
      </c>
      <c r="AK21" s="12">
        <f>Forside!$B$10*IF(AI21&gt;0,AI21,AJ21)</f>
        <v>35</v>
      </c>
      <c r="AL21" s="12">
        <v>0</v>
      </c>
      <c r="AM21" s="12"/>
      <c r="AN21" s="44">
        <f>IF(Forside!S32="Beregn eller brug standardtal",Beregninger_brændstofforbrug!AE20,Forside!T32)</f>
        <v>28.166666666666668</v>
      </c>
      <c r="AO21" s="12">
        <f>VLOOKUP(B21,Data_afgrøder!$A$1:$BH$28,COLUMN(Data_afgrøder!AW:AW),FALSE)</f>
        <v>0</v>
      </c>
      <c r="AP21" s="12">
        <f t="shared" si="4"/>
        <v>0</v>
      </c>
      <c r="AQ21" s="12">
        <f>AP21*5*Forside!$B$6</f>
        <v>0</v>
      </c>
      <c r="AR21" s="12">
        <v>0</v>
      </c>
      <c r="AS21" s="12">
        <f>AR21*Forside!$B$6</f>
        <v>0</v>
      </c>
      <c r="AT21" s="12">
        <v>0</v>
      </c>
      <c r="AU21" s="12">
        <f>AT21*Forside!$B$7</f>
        <v>0</v>
      </c>
      <c r="AV21" s="44">
        <f t="shared" si="5"/>
        <v>117.16666666666667</v>
      </c>
      <c r="AW21" s="92">
        <f t="shared" si="6"/>
        <v>0.44889999999999997</v>
      </c>
      <c r="AX21" s="45">
        <f>AW21*44/28*Forside!$B$5</f>
        <v>186.93478571428571</v>
      </c>
      <c r="AY21" s="44">
        <f t="shared" si="7"/>
        <v>186.93478571428571</v>
      </c>
      <c r="AZ21" s="44">
        <f t="shared" si="9"/>
        <v>117.16666666666667</v>
      </c>
      <c r="BA21" s="44">
        <f t="shared" si="12"/>
        <v>304.10145238095237</v>
      </c>
      <c r="BC21" s="110"/>
      <c r="BD21" s="153"/>
      <c r="BE21" s="153"/>
      <c r="BF21" s="153"/>
      <c r="BG21" s="108"/>
      <c r="BH21" s="108"/>
      <c r="BI21" s="108"/>
      <c r="BJ21" s="108"/>
      <c r="BK21" s="108"/>
      <c r="BL21" s="108"/>
      <c r="BM21" s="108"/>
    </row>
    <row r="22" spans="1:65" ht="11.45" x14ac:dyDescent="0.2">
      <c r="A22" s="12" t="str">
        <f>Forside!A33</f>
        <v>År 17</v>
      </c>
      <c r="B22" s="12" t="str">
        <f>Forside!B33</f>
        <v>Pil, 2 år efter høstår (5, 8, 11, 14, 17)</v>
      </c>
      <c r="C22" s="53">
        <f>Forside!C33</f>
        <v>0</v>
      </c>
      <c r="D22" s="12" t="str">
        <f>Forside!D33</f>
        <v>JB5</v>
      </c>
      <c r="E22" s="12">
        <f>Forside!F33</f>
        <v>0</v>
      </c>
      <c r="F22" s="53" t="str">
        <f>Forside!H33</f>
        <v>Brug standardtal</v>
      </c>
      <c r="G22" s="12">
        <f>Forside!I33</f>
        <v>120</v>
      </c>
      <c r="H22" s="12">
        <f>Forside!J33</f>
        <v>0</v>
      </c>
      <c r="I22" s="12">
        <f>Forside!L33</f>
        <v>0</v>
      </c>
      <c r="J22" s="12">
        <f>Forside!O33</f>
        <v>20</v>
      </c>
      <c r="K22" s="12" t="str">
        <f>Forside!Q33</f>
        <v>Nej</v>
      </c>
      <c r="L22" s="12">
        <f>Forside!R33</f>
        <v>0</v>
      </c>
      <c r="M22" s="44">
        <f>VLOOKUP(B22,Data_afgrøder!$A$2:$BO$24,COLUMN(Data_afgrøder!BI:BI),FALSE)</f>
        <v>1300</v>
      </c>
      <c r="N22" s="44">
        <f>VLOOKUP(B22,Data_afgrøder!$A$2:$BO$24,COLUMN(Data_afgrøder!BG:BG),FALSE)</f>
        <v>1450</v>
      </c>
      <c r="O22" s="12">
        <f>(IF(H22&gt;0,H22,G22)-VLOOKUP(B22,Data_afgrøder!$A$1:$BH$28,COLUMN(Data_afgrøder!BF:BF),FALSE)-IFERROR(Beregninger_efterafgrøder_udlæg!L23,0))*Forside!$B$3/100</f>
        <v>1.2</v>
      </c>
      <c r="P22" s="44">
        <f>O22*44/28*Forside!$B$5</f>
        <v>499.71428571428572</v>
      </c>
      <c r="Q22" s="45">
        <f>M22*VLOOKUP(B22,Data_afgrøder!$A$1:$BX$29,COLUMN(Data_afgrøder!$BJ$2),FALSE)</f>
        <v>15.99</v>
      </c>
      <c r="R22" s="126">
        <f>Q22*Forside!$B$3/100</f>
        <v>0.15990000000000001</v>
      </c>
      <c r="S22" s="44">
        <f>R22*44/28*Forside!$B$5</f>
        <v>66.586928571428572</v>
      </c>
      <c r="T22" s="45">
        <f>N22*VLOOKUP(B22,Data_afgrøder!$A$1:$BR$29,COLUMN(Data_afgrøder!BK19),FALSE)</f>
        <v>20.3</v>
      </c>
      <c r="U22" s="45">
        <f>T22*Forside!$B$3/100</f>
        <v>0.20300000000000001</v>
      </c>
      <c r="V22" s="44">
        <f>U22*44/28*Forside!$B$5</f>
        <v>84.534999999999997</v>
      </c>
      <c r="W22" s="12">
        <f t="shared" si="1"/>
        <v>8.5999999999999993E-2</v>
      </c>
      <c r="X22" s="44">
        <f>W22*44/28*Forside!$B$5</f>
        <v>35.812857142857148</v>
      </c>
      <c r="Y22" s="44">
        <f>IF(D22="JB11",'Emissioner organogen jord'!$J$4,0)</f>
        <v>0</v>
      </c>
      <c r="Z22" s="44">
        <f t="shared" si="2"/>
        <v>0</v>
      </c>
      <c r="AA22" s="44">
        <f>Y22+(Z22*44/28*Forside!$B$5)</f>
        <v>0</v>
      </c>
      <c r="AB22" s="44">
        <f>((M22+N22)*0.45*0.097*VLOOKUP(B22,Data_afgrøder!$A$1:$BM$28,COLUMN(Data_afgrøder!$AS$1),FALSE)*VLOOKUP(Beregninger_afgrøder!B22,Data_afgrøder!$A$1:$BN$29,COLUMN(Data_afgrøder!$AT$1),FALSE))-397</f>
        <v>-397</v>
      </c>
      <c r="AC22" s="44"/>
      <c r="AD22" s="44">
        <f t="shared" si="3"/>
        <v>0</v>
      </c>
      <c r="AE22" s="12">
        <f>IF(H22&gt;0,H22,G22)*Forside!$B$8</f>
        <v>355.2</v>
      </c>
      <c r="AG22" s="12">
        <f>VLOOKUP(B22,Data_afgrøder!$A$2:$BO$28,COLUMN(Data_afgrøder!$BL$2),FALSE)</f>
        <v>15</v>
      </c>
      <c r="AH22" s="12">
        <f>IF(AF22&gt;0,AF22,AG22)*Forside!$B$9</f>
        <v>54</v>
      </c>
      <c r="AI22" s="110"/>
      <c r="AJ22" s="12">
        <f>VLOOKUP(B22,Data_afgrøder!$A$2:$BO$28,COLUMN(Data_afgrøder!$BM$2),FALSE)</f>
        <v>50</v>
      </c>
      <c r="AK22" s="12">
        <f>Forside!$B$10*IF(AI22&gt;0,AI22,AJ22)</f>
        <v>35</v>
      </c>
      <c r="AL22" s="12">
        <v>0</v>
      </c>
      <c r="AM22" s="12"/>
      <c r="AN22" s="44">
        <f>IF(Forside!S33="Beregn eller brug standardtal",Beregninger_brændstofforbrug!AE21,Forside!T33)</f>
        <v>28.166666666666668</v>
      </c>
      <c r="AO22" s="12">
        <f>VLOOKUP(B22,Data_afgrøder!$A$1:$BH$28,COLUMN(Data_afgrøder!AW:AW),FALSE)</f>
        <v>0</v>
      </c>
      <c r="AP22" s="12">
        <f t="shared" si="4"/>
        <v>0</v>
      </c>
      <c r="AQ22" s="12">
        <f>AP22*5*Forside!$B$6</f>
        <v>0</v>
      </c>
      <c r="AR22" s="12">
        <v>0</v>
      </c>
      <c r="AS22" s="12">
        <f>AR22*Forside!$B$6</f>
        <v>0</v>
      </c>
      <c r="AT22" s="12">
        <v>0</v>
      </c>
      <c r="AU22" s="12">
        <f>AT22*Forside!$B$7</f>
        <v>0</v>
      </c>
      <c r="AV22" s="44">
        <f t="shared" si="5"/>
        <v>472.36666666666667</v>
      </c>
      <c r="AW22" s="92">
        <f t="shared" si="6"/>
        <v>1.6489</v>
      </c>
      <c r="AX22" s="45">
        <f>AW22*44/28*Forside!$B$5</f>
        <v>686.64907142857157</v>
      </c>
      <c r="AY22" s="44">
        <f t="shared" si="7"/>
        <v>686.64907142857157</v>
      </c>
      <c r="AZ22" s="44">
        <f t="shared" si="9"/>
        <v>472.36666666666667</v>
      </c>
      <c r="BA22" s="44">
        <f t="shared" si="12"/>
        <v>1159.0157380952382</v>
      </c>
      <c r="BC22" s="110"/>
      <c r="BD22" s="153"/>
      <c r="BE22" s="153"/>
      <c r="BF22" s="153"/>
      <c r="BG22" s="108"/>
      <c r="BH22" s="108"/>
    </row>
    <row r="23" spans="1:65" ht="11.45" x14ac:dyDescent="0.2">
      <c r="A23" s="12" t="str">
        <f>Forside!A34</f>
        <v>År 18</v>
      </c>
      <c r="B23" s="12" t="str">
        <f>Forside!B34</f>
        <v>Pil, rydningsår (18)</v>
      </c>
      <c r="C23" s="53">
        <f>Forside!C34</f>
        <v>0</v>
      </c>
      <c r="D23" s="12" t="str">
        <f>Forside!D34</f>
        <v>JB5</v>
      </c>
      <c r="E23" s="12">
        <f>Forside!F34</f>
        <v>0</v>
      </c>
      <c r="F23" s="53" t="str">
        <f>Forside!H34</f>
        <v>Brug standardtal</v>
      </c>
      <c r="G23" s="12">
        <f>Forside!I34</f>
        <v>0</v>
      </c>
      <c r="H23" s="12">
        <f>Forside!J34</f>
        <v>0</v>
      </c>
      <c r="I23" s="12">
        <f>Forside!L34</f>
        <v>0</v>
      </c>
      <c r="J23" s="12">
        <f>Forside!O34</f>
        <v>20</v>
      </c>
      <c r="K23" s="12" t="str">
        <f>Forside!Q34</f>
        <v>Nej</v>
      </c>
      <c r="L23" s="12">
        <f>Forside!R34</f>
        <v>0</v>
      </c>
      <c r="M23" s="44">
        <f>VLOOKUP(B23,Data_afgrøder!$A$2:$BO$24,COLUMN(Data_afgrøder!BI:BI),FALSE)</f>
        <v>1300</v>
      </c>
      <c r="N23" s="44">
        <f>VLOOKUP(B23,Data_afgrøder!$A$2:$BO$24,COLUMN(Data_afgrøder!BG:BG),FALSE)</f>
        <v>1450</v>
      </c>
      <c r="O23" s="12">
        <f>(IF(H23&gt;0,H23,G23)-VLOOKUP(B23,Data_afgrøder!$A$1:$BH$28,COLUMN(Data_afgrøder!BF:BF),FALSE)-IFERROR(Beregninger_efterafgrøder_udlæg!L24,0))*Forside!$B$3/100</f>
        <v>0</v>
      </c>
      <c r="P23" s="44">
        <f>O23*44/28*Forside!$B$5</f>
        <v>0</v>
      </c>
      <c r="Q23" s="45">
        <f>M23*VLOOKUP(B23,Data_afgrøder!$A$1:$BX$29,COLUMN(Data_afgrøder!$BJ$2),FALSE)</f>
        <v>15.99</v>
      </c>
      <c r="R23" s="126">
        <f>Q23*Forside!$B$3/100</f>
        <v>0.15990000000000001</v>
      </c>
      <c r="S23" s="44">
        <f>R23*44/28*Forside!$B$5</f>
        <v>66.586928571428572</v>
      </c>
      <c r="T23" s="45">
        <f>N23*VLOOKUP(B23,Data_afgrøder!$A$1:$BR$29,COLUMN(Data_afgrøder!BK20),FALSE)</f>
        <v>20.3</v>
      </c>
      <c r="U23" s="45">
        <f>T23*Forside!$B$3/100</f>
        <v>0.20300000000000001</v>
      </c>
      <c r="V23" s="44">
        <f>U23*44/28*Forside!$B$5</f>
        <v>84.534999999999997</v>
      </c>
      <c r="W23" s="12">
        <f t="shared" si="1"/>
        <v>8.5999999999999993E-2</v>
      </c>
      <c r="X23" s="44">
        <f>W23*44/28*Forside!$B$5</f>
        <v>35.812857142857148</v>
      </c>
      <c r="Y23" s="44">
        <f>IF(D23="JB11",'Emissioner organogen jord'!$J$4,0)</f>
        <v>0</v>
      </c>
      <c r="Z23" s="44">
        <f t="shared" si="2"/>
        <v>0</v>
      </c>
      <c r="AA23" s="44">
        <f>Y23+(Z23*44/28*Forside!$B$5)</f>
        <v>0</v>
      </c>
      <c r="AB23" s="44">
        <f>((M23+N23)*0.45*0.097*VLOOKUP(B23,Data_afgrøder!$A$1:$BM$28,COLUMN(Data_afgrøder!$AS$1),FALSE)*VLOOKUP(Beregninger_afgrøder!B23,Data_afgrøder!$A$1:$BN$29,COLUMN(Data_afgrøder!$AT$1),FALSE))-397</f>
        <v>-397</v>
      </c>
      <c r="AC23" s="44"/>
      <c r="AD23" s="44">
        <f t="shared" si="3"/>
        <v>0</v>
      </c>
      <c r="AE23" s="12">
        <f>IF(H23&gt;0,H23,G23)*Forside!$B$8</f>
        <v>0</v>
      </c>
      <c r="AG23" s="12">
        <f>VLOOKUP(B23,Data_afgrøder!$A$2:$BO$28,COLUMN(Data_afgrøder!$BL$2),FALSE)</f>
        <v>15</v>
      </c>
      <c r="AH23" s="12">
        <f>IF(AF23&gt;0,AF23,AG23)*Forside!$B$9</f>
        <v>54</v>
      </c>
      <c r="AI23" s="110"/>
      <c r="AJ23" s="12">
        <f>VLOOKUP(B23,Data_afgrøder!$A$2:$BO$28,COLUMN(Data_afgrøder!$BM$2),FALSE)</f>
        <v>50</v>
      </c>
      <c r="AK23" s="12">
        <f>Forside!$B$10*IF(AI23&gt;0,AI23,AJ23)</f>
        <v>35</v>
      </c>
      <c r="AL23" s="12">
        <v>0</v>
      </c>
      <c r="AM23" s="12"/>
      <c r="AN23" s="44">
        <f>IF(Forside!S34="Beregn eller brug standardtal",Beregninger_brændstofforbrug!AE22,Forside!T34)</f>
        <v>28.166666666666668</v>
      </c>
      <c r="AO23" s="12">
        <f>VLOOKUP(B23,Data_afgrøder!$A$1:$BH$28,COLUMN(Data_afgrøder!AW:AW),FALSE)</f>
        <v>0</v>
      </c>
      <c r="AP23" s="12">
        <f t="shared" si="4"/>
        <v>0</v>
      </c>
      <c r="AQ23" s="12">
        <f>AP23*5*Forside!$B$6</f>
        <v>0</v>
      </c>
      <c r="AR23" s="12">
        <v>0</v>
      </c>
      <c r="AS23" s="12">
        <f>AR23*Forside!$B$6</f>
        <v>0</v>
      </c>
      <c r="AT23" s="12">
        <v>0</v>
      </c>
      <c r="AU23" s="12">
        <f>AT23*Forside!$B$7</f>
        <v>0</v>
      </c>
      <c r="AV23" s="44">
        <f t="shared" si="5"/>
        <v>117.16666666666667</v>
      </c>
      <c r="AW23" s="92">
        <f t="shared" si="6"/>
        <v>0.44889999999999997</v>
      </c>
      <c r="AX23" s="45">
        <f>AW23*44/28*Forside!$B$5</f>
        <v>186.93478571428571</v>
      </c>
      <c r="AY23" s="44">
        <f t="shared" si="7"/>
        <v>186.93478571428571</v>
      </c>
      <c r="AZ23" s="44">
        <f t="shared" si="9"/>
        <v>117.16666666666667</v>
      </c>
      <c r="BA23" s="44">
        <f t="shared" si="12"/>
        <v>304.10145238095237</v>
      </c>
      <c r="BC23" s="110"/>
      <c r="BD23" s="153"/>
      <c r="BE23" s="153"/>
      <c r="BF23" s="153"/>
      <c r="BG23" s="108"/>
      <c r="BH23" s="108"/>
    </row>
    <row r="24" spans="1:65" ht="11.45" x14ac:dyDescent="0.2">
      <c r="A24" s="12">
        <f>Forside!A35</f>
        <v>0</v>
      </c>
      <c r="B24" s="12">
        <f>Forside!B35</f>
        <v>0</v>
      </c>
      <c r="C24" s="53">
        <f>Forside!C35</f>
        <v>0</v>
      </c>
      <c r="D24" s="12">
        <f>Forside!D35</f>
        <v>0</v>
      </c>
      <c r="E24" s="12">
        <f>Forside!F35</f>
        <v>0</v>
      </c>
      <c r="F24" s="53">
        <f>Forside!H35</f>
        <v>0</v>
      </c>
      <c r="G24" s="12">
        <f>Forside!I35</f>
        <v>0</v>
      </c>
      <c r="H24" s="12">
        <f>Forside!J35</f>
        <v>0</v>
      </c>
      <c r="I24" s="12">
        <f>Forside!L35</f>
        <v>0</v>
      </c>
      <c r="J24" s="12">
        <f>Forside!O35</f>
        <v>0</v>
      </c>
      <c r="K24" s="12">
        <f>Forside!Q35</f>
        <v>0</v>
      </c>
      <c r="L24" s="12">
        <f>Forside!R35</f>
        <v>0</v>
      </c>
      <c r="M24" s="44" t="e">
        <f>VLOOKUP(B24,Data_afgrøder!$A$2:$BO$24,COLUMN(Data_afgrøder!BI:BI),FALSE)</f>
        <v>#N/A</v>
      </c>
      <c r="N24" s="44" t="e">
        <f>VLOOKUP(B24,Data_afgrøder!$A$2:$BO$24,COLUMN(Data_afgrøder!BG:BG),FALSE)</f>
        <v>#N/A</v>
      </c>
      <c r="O24" s="12" t="e">
        <f>(IF(H24&gt;0,H24,G24)-VLOOKUP(B24,Data_afgrøder!$A$1:$BH$28,COLUMN(Data_afgrøder!BF:BF),FALSE)-IFERROR(Beregninger_efterafgrøder_udlæg!L25,0))*Forside!$B$3/100</f>
        <v>#N/A</v>
      </c>
      <c r="P24" s="44" t="e">
        <f>O24*44/28*Forside!$B$5</f>
        <v>#N/A</v>
      </c>
      <c r="Q24" s="45" t="e">
        <f>M24*VLOOKUP(B24,Data_afgrøder!$A$1:$BX$29,COLUMN(Data_afgrøder!$BJ$2),FALSE)</f>
        <v>#N/A</v>
      </c>
      <c r="R24" s="126" t="e">
        <f>Q24*Forside!$B$3/100</f>
        <v>#N/A</v>
      </c>
      <c r="S24" s="44" t="e">
        <f>R24*44/28*Forside!$B$5</f>
        <v>#N/A</v>
      </c>
      <c r="T24" s="45" t="e">
        <f>N24*VLOOKUP(B24,Data_afgrøder!$A$1:$BR$29,COLUMN(Data_afgrøder!BK21),FALSE)</f>
        <v>#N/A</v>
      </c>
      <c r="U24" s="45" t="e">
        <f>T24*Forside!$B$3/100</f>
        <v>#N/A</v>
      </c>
      <c r="V24" s="44" t="e">
        <f>U24*44/28*Forside!$B$5</f>
        <v>#N/A</v>
      </c>
      <c r="W24" s="12">
        <f t="shared" si="1"/>
        <v>0</v>
      </c>
      <c r="X24" s="44">
        <f>W24*44/28*Forside!$B$5</f>
        <v>0</v>
      </c>
      <c r="Y24" s="44">
        <f>IF(D24="JB11",'Emissioner organogen jord'!$J$4,0)</f>
        <v>0</v>
      </c>
      <c r="Z24" s="44">
        <f t="shared" si="2"/>
        <v>0</v>
      </c>
      <c r="AA24" s="44">
        <f>Y24+(Z24*44/28*Forside!$B$5)</f>
        <v>0</v>
      </c>
      <c r="AB24" s="44" t="e">
        <f>((M24+N24)*0.45*0.097*VLOOKUP(B24,Data_afgrøder!$A$1:$BM$28,COLUMN(Data_afgrøder!$AS$1),FALSE)*VLOOKUP(Beregninger_afgrøder!B24,Data_afgrøder!$A$1:$BN$29,COLUMN(Data_afgrøder!$AT$1),FALSE))-397</f>
        <v>#N/A</v>
      </c>
      <c r="AC24" s="44" t="e">
        <f t="shared" ref="AC24:AC62" si="13">AB24*44.01/12.01</f>
        <v>#N/A</v>
      </c>
      <c r="AD24" s="44">
        <f t="shared" si="3"/>
        <v>0</v>
      </c>
      <c r="AE24" s="12">
        <f>IF(H24&gt;0,H24,G24)*Forside!$B$8</f>
        <v>0</v>
      </c>
      <c r="AG24" s="12" t="e">
        <f>VLOOKUP(B24,Data_afgrøder!$A$2:$BO$28,COLUMN(Data_afgrøder!$BL$2),FALSE)</f>
        <v>#N/A</v>
      </c>
      <c r="AH24" s="12" t="e">
        <f>IF(AF24&gt;0,AF24,AG24)*Forside!$B$9</f>
        <v>#N/A</v>
      </c>
      <c r="AI24" s="110"/>
      <c r="AJ24" s="12" t="e">
        <f>VLOOKUP(B24,Data_afgrøder!$A$2:$BO$28,COLUMN(Data_afgrøder!$BM$2),FALSE)</f>
        <v>#N/A</v>
      </c>
      <c r="AK24" s="12" t="e">
        <f>Forside!$B$10*IF(AI24&gt;0,AI24,AJ24)</f>
        <v>#N/A</v>
      </c>
      <c r="AL24" s="12">
        <v>0</v>
      </c>
      <c r="AM24" s="12"/>
      <c r="AN24" s="44">
        <f>IF(Forside!S35="Beregn eller brug standardtal",Beregninger_brændstofforbrug!AE23,Forside!T35)</f>
        <v>0</v>
      </c>
      <c r="AO24" s="12" t="e">
        <f>VLOOKUP(B24,Data_afgrøder!$A$1:$BH$28,COLUMN(Data_afgrøder!AW:AW),FALSE)</f>
        <v>#N/A</v>
      </c>
      <c r="AP24" s="12">
        <f t="shared" si="4"/>
        <v>0</v>
      </c>
      <c r="AQ24" s="12">
        <f>AP24*5*Forside!$B$6</f>
        <v>0</v>
      </c>
      <c r="AR24" s="12">
        <v>0</v>
      </c>
      <c r="AS24" s="12">
        <f>AR24*Forside!$B$6</f>
        <v>0</v>
      </c>
      <c r="AT24" s="12">
        <v>0</v>
      </c>
      <c r="AU24" s="12">
        <f>AT24*Forside!$B$7</f>
        <v>0</v>
      </c>
      <c r="AV24" s="44" t="e">
        <f t="shared" si="5"/>
        <v>#N/A</v>
      </c>
      <c r="AW24" s="92" t="e">
        <f t="shared" si="6"/>
        <v>#N/A</v>
      </c>
      <c r="AX24" s="45" t="e">
        <f>AW24*44/28*Forside!$B$5</f>
        <v>#N/A</v>
      </c>
      <c r="AY24" s="44" t="e">
        <f t="shared" si="7"/>
        <v>#N/A</v>
      </c>
      <c r="AZ24" s="44" t="e">
        <f t="shared" si="9"/>
        <v>#N/A</v>
      </c>
      <c r="BA24" s="44" t="e">
        <f t="shared" si="12"/>
        <v>#N/A</v>
      </c>
      <c r="BC24" s="110"/>
      <c r="BD24" s="153"/>
      <c r="BE24" s="153"/>
      <c r="BF24" s="153"/>
      <c r="BG24" s="108"/>
      <c r="BH24" s="108"/>
    </row>
    <row r="25" spans="1:65" ht="11.45" x14ac:dyDescent="0.2">
      <c r="A25" s="12">
        <f>Forside!A36</f>
        <v>0</v>
      </c>
      <c r="B25" s="12">
        <f>Forside!B36</f>
        <v>0</v>
      </c>
      <c r="C25" s="53">
        <f>Forside!C36</f>
        <v>0</v>
      </c>
      <c r="D25" s="12">
        <f>Forside!D36</f>
        <v>0</v>
      </c>
      <c r="E25" s="12">
        <f>Forside!F36</f>
        <v>0</v>
      </c>
      <c r="F25" s="53">
        <f>Forside!H36</f>
        <v>0</v>
      </c>
      <c r="G25" s="12">
        <f>Forside!I36</f>
        <v>0</v>
      </c>
      <c r="H25" s="12">
        <f>Forside!J36</f>
        <v>0</v>
      </c>
      <c r="I25" s="12">
        <f>Forside!L36</f>
        <v>0</v>
      </c>
      <c r="J25" s="12">
        <f>Forside!O36</f>
        <v>0</v>
      </c>
      <c r="K25" s="12">
        <f>Forside!Q36</f>
        <v>0</v>
      </c>
      <c r="L25" s="12">
        <f>Forside!R36</f>
        <v>0</v>
      </c>
      <c r="M25" s="44" t="e">
        <f>VLOOKUP(B25,Data_afgrøder!$A$2:$BO$24,COLUMN(Data_afgrøder!BI:BI),FALSE)</f>
        <v>#N/A</v>
      </c>
      <c r="N25" s="44" t="e">
        <f>VLOOKUP(B25,Data_afgrøder!$A$2:$BO$24,COLUMN(Data_afgrøder!BG:BG),FALSE)</f>
        <v>#N/A</v>
      </c>
      <c r="O25" s="12" t="e">
        <f>(IF(H25&gt;0,H25,G25)-VLOOKUP(B25,Data_afgrøder!$A$1:$BH$28,COLUMN(Data_afgrøder!BF:BF),FALSE)-IFERROR(Beregninger_efterafgrøder_udlæg!L26,0))*Forside!$B$3/100</f>
        <v>#N/A</v>
      </c>
      <c r="P25" s="44" t="e">
        <f>O25*44/28*Forside!$B$5</f>
        <v>#N/A</v>
      </c>
      <c r="Q25" s="45" t="e">
        <f>M25*VLOOKUP(B25,Data_afgrøder!$A$1:$BX$29,COLUMN(Data_afgrøder!$BJ$2),FALSE)</f>
        <v>#N/A</v>
      </c>
      <c r="R25" s="126" t="e">
        <f>Q25*Forside!$B$3/100</f>
        <v>#N/A</v>
      </c>
      <c r="S25" s="44" t="e">
        <f>R25*44/28*Forside!$B$5</f>
        <v>#N/A</v>
      </c>
      <c r="T25" s="45" t="e">
        <f>N25*VLOOKUP(B25,Data_afgrøder!$A$1:$BR$29,COLUMN(Data_afgrøder!BK22),FALSE)</f>
        <v>#N/A</v>
      </c>
      <c r="U25" s="45" t="e">
        <f>T25*Forside!$B$3/100</f>
        <v>#N/A</v>
      </c>
      <c r="V25" s="44" t="e">
        <f>U25*44/28*Forside!$B$5</f>
        <v>#N/A</v>
      </c>
      <c r="W25" s="12">
        <f t="shared" si="1"/>
        <v>0</v>
      </c>
      <c r="X25" s="44">
        <f>W25*44/28*Forside!$B$5</f>
        <v>0</v>
      </c>
      <c r="Y25" s="44">
        <f>IF(D25="JB11",'Emissioner organogen jord'!$J$4,0)</f>
        <v>0</v>
      </c>
      <c r="Z25" s="44">
        <f t="shared" si="2"/>
        <v>0</v>
      </c>
      <c r="AA25" s="44">
        <f>Y25+(Z25*44/28*Forside!$B$5)</f>
        <v>0</v>
      </c>
      <c r="AB25" s="44" t="e">
        <f>((M25+N25)*0.45*0.097*VLOOKUP(B25,Data_afgrøder!$A$1:$BM$28,COLUMN(Data_afgrøder!$AS$1),FALSE)*VLOOKUP(Beregninger_afgrøder!B25,Data_afgrøder!$A$1:$BN$29,COLUMN(Data_afgrøder!$AT$1),FALSE))-397</f>
        <v>#N/A</v>
      </c>
      <c r="AC25" s="44" t="e">
        <f t="shared" si="13"/>
        <v>#N/A</v>
      </c>
      <c r="AD25" s="44">
        <f t="shared" si="3"/>
        <v>0</v>
      </c>
      <c r="AE25" s="12">
        <f>IF(H25&gt;0,H25,G25)*Forside!$B$8</f>
        <v>0</v>
      </c>
      <c r="AG25" s="12" t="e">
        <f>VLOOKUP(B25,Data_afgrøder!$A$2:$BO$28,COLUMN(Data_afgrøder!$BL$2),FALSE)</f>
        <v>#N/A</v>
      </c>
      <c r="AH25" s="12" t="e">
        <f>IF(AF25&gt;0,AF25,AG25)*Forside!$B$9</f>
        <v>#N/A</v>
      </c>
      <c r="AI25" s="110"/>
      <c r="AJ25" s="12" t="e">
        <f>VLOOKUP(B25,Data_afgrøder!$A$2:$BO$28,COLUMN(Data_afgrøder!$BM$2),FALSE)</f>
        <v>#N/A</v>
      </c>
      <c r="AK25" s="12" t="e">
        <f>Forside!$B$10*IF(AI25&gt;0,AI25,AJ25)</f>
        <v>#N/A</v>
      </c>
      <c r="AL25" s="12">
        <v>0</v>
      </c>
      <c r="AM25" s="12"/>
      <c r="AN25" s="44">
        <f>IF(Forside!S36="Beregn eller brug standardtal",Beregninger_brændstofforbrug!AE24,Forside!T36)</f>
        <v>0</v>
      </c>
      <c r="AO25" s="12" t="e">
        <f>VLOOKUP(B25,Data_afgrøder!$A$1:$BH$28,COLUMN(Data_afgrøder!AW:AW),FALSE)</f>
        <v>#N/A</v>
      </c>
      <c r="AP25" s="12">
        <f t="shared" si="4"/>
        <v>0</v>
      </c>
      <c r="AQ25" s="12">
        <f>AP25*5*Forside!$B$6</f>
        <v>0</v>
      </c>
      <c r="AR25" s="12">
        <v>0</v>
      </c>
      <c r="AS25" s="12">
        <f>AR25*Forside!$B$6</f>
        <v>0</v>
      </c>
      <c r="AT25" s="12">
        <v>0</v>
      </c>
      <c r="AU25" s="12">
        <f>AT25*Forside!$B$7</f>
        <v>0</v>
      </c>
      <c r="AV25" s="44" t="e">
        <f t="shared" si="5"/>
        <v>#N/A</v>
      </c>
      <c r="AW25" s="92" t="e">
        <f t="shared" si="6"/>
        <v>#N/A</v>
      </c>
      <c r="AX25" s="45" t="e">
        <f>AW25*44/28*Forside!$B$5</f>
        <v>#N/A</v>
      </c>
      <c r="AY25" s="44" t="e">
        <f t="shared" si="7"/>
        <v>#N/A</v>
      </c>
      <c r="AZ25" s="44" t="e">
        <f t="shared" si="9"/>
        <v>#N/A</v>
      </c>
      <c r="BA25" s="44" t="e">
        <f t="shared" si="12"/>
        <v>#N/A</v>
      </c>
      <c r="BC25" s="110"/>
      <c r="BD25" s="153"/>
      <c r="BE25" s="153"/>
      <c r="BF25" s="153"/>
      <c r="BG25" s="108"/>
      <c r="BH25" s="108"/>
    </row>
    <row r="26" spans="1:65" ht="11.45" x14ac:dyDescent="0.2">
      <c r="A26" s="12">
        <f>Forside!A37</f>
        <v>0</v>
      </c>
      <c r="B26" s="12">
        <f>Forside!B37</f>
        <v>0</v>
      </c>
      <c r="C26" s="53">
        <f>Forside!C37</f>
        <v>0</v>
      </c>
      <c r="D26" s="12">
        <f>Forside!D37</f>
        <v>0</v>
      </c>
      <c r="E26" s="12">
        <f>Forside!F37</f>
        <v>0</v>
      </c>
      <c r="F26" s="53">
        <f>Forside!H37</f>
        <v>0</v>
      </c>
      <c r="G26" s="12">
        <f>Forside!I37</f>
        <v>0</v>
      </c>
      <c r="H26" s="12">
        <f>Forside!J37</f>
        <v>0</v>
      </c>
      <c r="I26" s="12">
        <f>Forside!L37</f>
        <v>0</v>
      </c>
      <c r="J26" s="12">
        <f>Forside!O37</f>
        <v>0</v>
      </c>
      <c r="K26" s="12">
        <f>Forside!Q37</f>
        <v>0</v>
      </c>
      <c r="L26" s="12">
        <f>Forside!R37</f>
        <v>0</v>
      </c>
      <c r="M26" s="44" t="e">
        <f>VLOOKUP(B26,Data_afgrøder!$A$2:$BO$24,COLUMN(Data_afgrøder!BI:BI),FALSE)</f>
        <v>#N/A</v>
      </c>
      <c r="N26" s="44" t="e">
        <f>VLOOKUP(B26,Data_afgrøder!$A$2:$BO$24,COLUMN(Data_afgrøder!BG:BG),FALSE)</f>
        <v>#N/A</v>
      </c>
      <c r="O26" s="12" t="e">
        <f>(IF(H26&gt;0,H26,G26)-VLOOKUP(B26,Data_afgrøder!$A$1:$BH$28,COLUMN(Data_afgrøder!BF:BF),FALSE)-IFERROR(Beregninger_efterafgrøder_udlæg!L27,0))*Forside!$B$3/100</f>
        <v>#N/A</v>
      </c>
      <c r="P26" s="44" t="e">
        <f>O26*44/28*Forside!$B$5</f>
        <v>#N/A</v>
      </c>
      <c r="Q26" s="45" t="e">
        <f>M26*VLOOKUP(B26,Data_afgrøder!$A$1:$BX$29,COLUMN(Data_afgrøder!$BJ$2),FALSE)</f>
        <v>#N/A</v>
      </c>
      <c r="R26" s="126" t="e">
        <f>Q26*Forside!$B$3/100</f>
        <v>#N/A</v>
      </c>
      <c r="S26" s="44" t="e">
        <f>R26*44/28*Forside!$B$5</f>
        <v>#N/A</v>
      </c>
      <c r="T26" s="45" t="e">
        <f>N26*VLOOKUP(B26,Data_afgrøder!$A$1:$BR$29,COLUMN(Data_afgrøder!BK23),FALSE)</f>
        <v>#N/A</v>
      </c>
      <c r="U26" s="45" t="e">
        <f>T26*Forside!$B$3/100</f>
        <v>#N/A</v>
      </c>
      <c r="V26" s="44" t="e">
        <f>U26*44/28*Forside!$B$5</f>
        <v>#N/A</v>
      </c>
      <c r="W26" s="12">
        <f t="shared" si="1"/>
        <v>0</v>
      </c>
      <c r="X26" s="44">
        <f>W26*44/28*Forside!$B$5</f>
        <v>0</v>
      </c>
      <c r="Y26" s="44">
        <f>IF(D26="JB11",'Emissioner organogen jord'!$J$4,0)</f>
        <v>0</v>
      </c>
      <c r="Z26" s="44">
        <f t="shared" si="2"/>
        <v>0</v>
      </c>
      <c r="AA26" s="44">
        <f>Y26+(Z26*44/28*Forside!$B$5)</f>
        <v>0</v>
      </c>
      <c r="AB26" s="44" t="e">
        <f>((M26+N26)*0.45*0.097*VLOOKUP(B26,Data_afgrøder!$A$1:$BM$28,COLUMN(Data_afgrøder!$AS$1),FALSE)*VLOOKUP(Beregninger_afgrøder!B26,Data_afgrøder!$A$1:$BN$29,COLUMN(Data_afgrøder!$AT$1),FALSE))-397</f>
        <v>#N/A</v>
      </c>
      <c r="AC26" s="44" t="e">
        <f t="shared" si="13"/>
        <v>#N/A</v>
      </c>
      <c r="AD26" s="44">
        <f t="shared" si="3"/>
        <v>0</v>
      </c>
      <c r="AE26" s="12">
        <f>IF(H26&gt;0,H26,G26)*Forside!$B$8</f>
        <v>0</v>
      </c>
      <c r="AG26" s="12" t="e">
        <f>VLOOKUP(B26,Data_afgrøder!$A$2:$BO$28,COLUMN(Data_afgrøder!$BL$2),FALSE)</f>
        <v>#N/A</v>
      </c>
      <c r="AH26" s="12" t="e">
        <f>IF(AF26&gt;0,AF26,AG26)*Forside!$B$9</f>
        <v>#N/A</v>
      </c>
      <c r="AI26" s="110"/>
      <c r="AJ26" s="12" t="e">
        <f>VLOOKUP(B26,Data_afgrøder!$A$2:$BO$28,COLUMN(Data_afgrøder!$BM$2),FALSE)</f>
        <v>#N/A</v>
      </c>
      <c r="AK26" s="12" t="e">
        <f>Forside!$B$10*IF(AI26&gt;0,AI26,AJ26)</f>
        <v>#N/A</v>
      </c>
      <c r="AL26" s="12">
        <v>0</v>
      </c>
      <c r="AM26" s="12"/>
      <c r="AN26" s="44">
        <f>IF(Forside!S37="Beregn eller brug standardtal",Beregninger_brændstofforbrug!AE25,Forside!T37)</f>
        <v>0</v>
      </c>
      <c r="AO26" s="12" t="e">
        <f>VLOOKUP(B26,Data_afgrøder!$A$1:$BH$28,COLUMN(Data_afgrøder!AW:AW),FALSE)</f>
        <v>#N/A</v>
      </c>
      <c r="AP26" s="12">
        <f t="shared" si="4"/>
        <v>0</v>
      </c>
      <c r="AQ26" s="12">
        <f>AP26*5*Forside!$B$6</f>
        <v>0</v>
      </c>
      <c r="AR26" s="12">
        <v>0</v>
      </c>
      <c r="AS26" s="12">
        <f>AR26*Forside!$B$6</f>
        <v>0</v>
      </c>
      <c r="AT26" s="12">
        <v>0</v>
      </c>
      <c r="AU26" s="12">
        <f>AT26*Forside!$B$7</f>
        <v>0</v>
      </c>
      <c r="AV26" s="44" t="e">
        <f t="shared" si="5"/>
        <v>#N/A</v>
      </c>
      <c r="AW26" s="92" t="e">
        <f t="shared" si="6"/>
        <v>#N/A</v>
      </c>
      <c r="AX26" s="45" t="e">
        <f>AW26*44/28*Forside!$B$5</f>
        <v>#N/A</v>
      </c>
      <c r="AY26" s="44" t="e">
        <f t="shared" si="7"/>
        <v>#N/A</v>
      </c>
      <c r="AZ26" s="44" t="e">
        <f t="shared" si="9"/>
        <v>#N/A</v>
      </c>
      <c r="BA26" s="44" t="e">
        <f t="shared" si="12"/>
        <v>#N/A</v>
      </c>
      <c r="BC26" s="110"/>
      <c r="BD26" s="153"/>
      <c r="BE26" s="153"/>
      <c r="BF26" s="153"/>
      <c r="BG26" s="108"/>
      <c r="BH26" s="108"/>
    </row>
    <row r="27" spans="1:65" ht="11.45" x14ac:dyDescent="0.2">
      <c r="A27" s="12">
        <f>Forside!A38</f>
        <v>0</v>
      </c>
      <c r="B27" s="12">
        <f>Forside!B38</f>
        <v>0</v>
      </c>
      <c r="C27" s="53">
        <f>Forside!C38</f>
        <v>0</v>
      </c>
      <c r="D27" s="12">
        <f>Forside!D38</f>
        <v>0</v>
      </c>
      <c r="E27" s="12">
        <f>Forside!F38</f>
        <v>0</v>
      </c>
      <c r="F27" s="53">
        <f>Forside!H38</f>
        <v>0</v>
      </c>
      <c r="G27" s="12">
        <f>Forside!I38</f>
        <v>0</v>
      </c>
      <c r="H27" s="12">
        <f>Forside!J38</f>
        <v>0</v>
      </c>
      <c r="I27" s="12">
        <f>Forside!L38</f>
        <v>0</v>
      </c>
      <c r="J27" s="12">
        <f>Forside!O38</f>
        <v>0</v>
      </c>
      <c r="K27" s="12">
        <f>Forside!Q38</f>
        <v>0</v>
      </c>
      <c r="L27" s="12">
        <f>Forside!R38</f>
        <v>0</v>
      </c>
      <c r="M27" s="44" t="e">
        <f>VLOOKUP(B27,Data_afgrøder!$A$2:$BO$24,COLUMN(Data_afgrøder!BI:BI),FALSE)</f>
        <v>#N/A</v>
      </c>
      <c r="N27" s="44" t="e">
        <f>VLOOKUP(B27,Data_afgrøder!$A$2:$BO$24,COLUMN(Data_afgrøder!BG:BG),FALSE)</f>
        <v>#N/A</v>
      </c>
      <c r="O27" s="12" t="e">
        <f>(IF(H27&gt;0,H27,G27)-VLOOKUP(B27,Data_afgrøder!$A$1:$BH$28,COLUMN(Data_afgrøder!BF:BF),FALSE)-IFERROR(Beregninger_efterafgrøder_udlæg!L28,0))*Forside!$B$3/100</f>
        <v>#N/A</v>
      </c>
      <c r="P27" s="44" t="e">
        <f>O27*44/28*Forside!$B$5</f>
        <v>#N/A</v>
      </c>
      <c r="Q27" s="45" t="e">
        <f>M27*VLOOKUP(B27,Data_afgrøder!$A$1:$BX$29,COLUMN(Data_afgrøder!$BJ$2),FALSE)</f>
        <v>#N/A</v>
      </c>
      <c r="R27" s="126" t="e">
        <f>Q27*Forside!$B$3/100</f>
        <v>#N/A</v>
      </c>
      <c r="S27" s="44" t="e">
        <f>R27*44/28*Forside!$B$5</f>
        <v>#N/A</v>
      </c>
      <c r="T27" s="45" t="e">
        <f>N27*VLOOKUP(B27,Data_afgrøder!$A$1:$BR$29,COLUMN(Data_afgrøder!BK24),FALSE)</f>
        <v>#N/A</v>
      </c>
      <c r="U27" s="45" t="e">
        <f>T27*Forside!$B$3/100</f>
        <v>#N/A</v>
      </c>
      <c r="V27" s="44" t="e">
        <f>U27*44/28*Forside!$B$5</f>
        <v>#N/A</v>
      </c>
      <c r="W27" s="12">
        <f t="shared" si="1"/>
        <v>0</v>
      </c>
      <c r="X27" s="44">
        <f>W27*44/28*Forside!$B$5</f>
        <v>0</v>
      </c>
      <c r="Y27" s="44">
        <f>IF(D27="JB11",'Emissioner organogen jord'!$J$4,0)</f>
        <v>0</v>
      </c>
      <c r="Z27" s="44">
        <f t="shared" si="2"/>
        <v>0</v>
      </c>
      <c r="AA27" s="44">
        <f>Y27+(Z27*44/28*Forside!$B$5)</f>
        <v>0</v>
      </c>
      <c r="AB27" s="44" t="e">
        <f>((M27+N27)*0.45*0.097*VLOOKUP(B27,Data_afgrøder!$A$1:$BM$28,COLUMN(Data_afgrøder!$AS$1),FALSE)*VLOOKUP(Beregninger_afgrøder!B27,Data_afgrøder!$A$1:$BN$29,COLUMN(Data_afgrøder!$AT$1),FALSE))-397</f>
        <v>#N/A</v>
      </c>
      <c r="AC27" s="44" t="e">
        <f t="shared" si="13"/>
        <v>#N/A</v>
      </c>
      <c r="AD27" s="44">
        <f t="shared" si="3"/>
        <v>0</v>
      </c>
      <c r="AE27" s="12">
        <f>IF(H27&gt;0,H27,G27)*Forside!$B$8</f>
        <v>0</v>
      </c>
      <c r="AG27" s="12" t="e">
        <f>VLOOKUP(B27,Data_afgrøder!$A$2:$BO$28,COLUMN(Data_afgrøder!$BL$2),FALSE)</f>
        <v>#N/A</v>
      </c>
      <c r="AH27" s="12" t="e">
        <f>IF(AF27&gt;0,AF27,AG27)*Forside!$B$9</f>
        <v>#N/A</v>
      </c>
      <c r="AI27" s="110"/>
      <c r="AJ27" s="12" t="e">
        <f>VLOOKUP(B27,Data_afgrøder!$A$2:$BO$28,COLUMN(Data_afgrøder!$BM$2),FALSE)</f>
        <v>#N/A</v>
      </c>
      <c r="AK27" s="12" t="e">
        <f>Forside!$B$10*IF(AI27&gt;0,AI27,AJ27)</f>
        <v>#N/A</v>
      </c>
      <c r="AL27" s="12">
        <v>0</v>
      </c>
      <c r="AM27" s="12"/>
      <c r="AN27" s="44">
        <f>IF(Forside!S38="Beregn eller brug standardtal",Beregninger_brændstofforbrug!AE26,Forside!T38)</f>
        <v>0</v>
      </c>
      <c r="AO27" s="12" t="e">
        <f>VLOOKUP(B27,Data_afgrøder!$A$1:$BH$28,COLUMN(Data_afgrøder!AW:AW),FALSE)</f>
        <v>#N/A</v>
      </c>
      <c r="AP27" s="12">
        <f t="shared" si="4"/>
        <v>0</v>
      </c>
      <c r="AQ27" s="12">
        <f>AP27*5*Forside!$B$6</f>
        <v>0</v>
      </c>
      <c r="AR27" s="12">
        <v>0</v>
      </c>
      <c r="AS27" s="12">
        <f>AR27*Forside!$B$6</f>
        <v>0</v>
      </c>
      <c r="AT27" s="12">
        <v>0</v>
      </c>
      <c r="AU27" s="12">
        <f>AT27*Forside!$B$7</f>
        <v>0</v>
      </c>
      <c r="AV27" s="44" t="e">
        <f t="shared" si="5"/>
        <v>#N/A</v>
      </c>
      <c r="AW27" s="92" t="e">
        <f t="shared" si="6"/>
        <v>#N/A</v>
      </c>
      <c r="AX27" s="45" t="e">
        <f>AW27*44/28*Forside!$B$5</f>
        <v>#N/A</v>
      </c>
      <c r="AY27" s="44" t="e">
        <f t="shared" si="7"/>
        <v>#N/A</v>
      </c>
      <c r="AZ27" s="44" t="e">
        <f t="shared" si="9"/>
        <v>#N/A</v>
      </c>
      <c r="BA27" s="44" t="e">
        <f t="shared" si="12"/>
        <v>#N/A</v>
      </c>
      <c r="BC27" s="110"/>
      <c r="BD27" s="153"/>
      <c r="BE27" s="153"/>
      <c r="BF27" s="153"/>
      <c r="BG27" s="108"/>
      <c r="BH27" s="108"/>
    </row>
    <row r="28" spans="1:65" ht="11.45" x14ac:dyDescent="0.2">
      <c r="A28" s="12">
        <f>Forside!A39</f>
        <v>0</v>
      </c>
      <c r="B28" s="12">
        <f>Forside!B39</f>
        <v>0</v>
      </c>
      <c r="C28" s="53">
        <f>Forside!C39</f>
        <v>0</v>
      </c>
      <c r="D28" s="12">
        <f>Forside!D39</f>
        <v>0</v>
      </c>
      <c r="E28" s="12">
        <f>Forside!F39</f>
        <v>0</v>
      </c>
      <c r="F28" s="53">
        <f>Forside!H39</f>
        <v>0</v>
      </c>
      <c r="G28" s="12">
        <f>Forside!I39</f>
        <v>0</v>
      </c>
      <c r="H28" s="12">
        <f>Forside!J39</f>
        <v>0</v>
      </c>
      <c r="I28" s="12">
        <f>Forside!L39</f>
        <v>0</v>
      </c>
      <c r="J28" s="12">
        <f>Forside!O39</f>
        <v>0</v>
      </c>
      <c r="K28" s="12">
        <f>Forside!Q39</f>
        <v>0</v>
      </c>
      <c r="L28" s="12">
        <f>Forside!R39</f>
        <v>0</v>
      </c>
      <c r="M28" s="44" t="e">
        <f>VLOOKUP(B28,Data_afgrøder!$A$2:$BO$24,COLUMN(Data_afgrøder!BI:BI),FALSE)</f>
        <v>#N/A</v>
      </c>
      <c r="N28" s="44" t="e">
        <f>VLOOKUP(B28,Data_afgrøder!$A$2:$BO$24,COLUMN(Data_afgrøder!BG:BG),FALSE)</f>
        <v>#N/A</v>
      </c>
      <c r="O28" s="12" t="e">
        <f>(IF(H28&gt;0,H28,G28)-VLOOKUP(B28,Data_afgrøder!$A$1:$BH$28,COLUMN(Data_afgrøder!BF:BF),FALSE)-IFERROR(Beregninger_efterafgrøder_udlæg!L29,0))*Forside!$B$3/100</f>
        <v>#N/A</v>
      </c>
      <c r="P28" s="44" t="e">
        <f>O28*44/28*Forside!$B$5</f>
        <v>#N/A</v>
      </c>
      <c r="Q28" s="45" t="e">
        <f>M28*VLOOKUP(B28,Data_afgrøder!$A$1:$BX$29,COLUMN(Data_afgrøder!$BJ$2),FALSE)</f>
        <v>#N/A</v>
      </c>
      <c r="R28" s="126" t="e">
        <f>Q28*Forside!$B$3/100</f>
        <v>#N/A</v>
      </c>
      <c r="S28" s="44" t="e">
        <f>R28*44/28*Forside!$B$5</f>
        <v>#N/A</v>
      </c>
      <c r="T28" s="45" t="e">
        <f>N28*VLOOKUP(B28,Data_afgrøder!$A$1:$BR$29,COLUMN(Data_afgrøder!BK25),FALSE)</f>
        <v>#N/A</v>
      </c>
      <c r="U28" s="45" t="e">
        <f>T28*Forside!$B$3/100</f>
        <v>#N/A</v>
      </c>
      <c r="V28" s="44" t="e">
        <f>U28*44/28*Forside!$B$5</f>
        <v>#N/A</v>
      </c>
      <c r="W28" s="12">
        <f t="shared" si="1"/>
        <v>0</v>
      </c>
      <c r="X28" s="44">
        <f>W28*44/28*Forside!$B$5</f>
        <v>0</v>
      </c>
      <c r="Y28" s="44">
        <f>IF(D28="JB11",'Emissioner organogen jord'!$J$4,0)</f>
        <v>0</v>
      </c>
      <c r="Z28" s="44">
        <f t="shared" si="2"/>
        <v>0</v>
      </c>
      <c r="AA28" s="44">
        <f>Y28+(Z28*44/28*Forside!$B$5)</f>
        <v>0</v>
      </c>
      <c r="AB28" s="44" t="e">
        <f>((M28+N28)*0.45*0.097*VLOOKUP(B28,Data_afgrøder!$A$1:$BM$28,COLUMN(Data_afgrøder!$AS$1),FALSE)*VLOOKUP(Beregninger_afgrøder!B28,Data_afgrøder!$A$1:$BN$29,COLUMN(Data_afgrøder!$AT$1),FALSE))-397</f>
        <v>#N/A</v>
      </c>
      <c r="AC28" s="44" t="e">
        <f t="shared" si="13"/>
        <v>#N/A</v>
      </c>
      <c r="AD28" s="44">
        <f t="shared" si="3"/>
        <v>0</v>
      </c>
      <c r="AE28" s="12">
        <f>IF(H28&gt;0,H28,G28)*Forside!$B$8</f>
        <v>0</v>
      </c>
      <c r="AG28" s="12" t="e">
        <f>VLOOKUP(B28,Data_afgrøder!$A$2:$BO$28,COLUMN(Data_afgrøder!$BL$2),FALSE)</f>
        <v>#N/A</v>
      </c>
      <c r="AH28" s="12" t="e">
        <f>IF(AF28&gt;0,AF28,AG28)*Forside!$B$9</f>
        <v>#N/A</v>
      </c>
      <c r="AI28" s="110"/>
      <c r="AJ28" s="12" t="e">
        <f>VLOOKUP(B28,Data_afgrøder!$A$2:$BO$28,COLUMN(Data_afgrøder!$BM$2),FALSE)</f>
        <v>#N/A</v>
      </c>
      <c r="AK28" s="12" t="e">
        <f>Forside!$B$10*IF(AI28&gt;0,AI28,AJ28)</f>
        <v>#N/A</v>
      </c>
      <c r="AL28" s="12">
        <v>0</v>
      </c>
      <c r="AM28" s="12"/>
      <c r="AN28" s="44">
        <f>IF(Forside!S39="Beregn eller brug standardtal",Beregninger_brændstofforbrug!AE27,Forside!T39)</f>
        <v>0</v>
      </c>
      <c r="AO28" s="12" t="e">
        <f>VLOOKUP(B28,Data_afgrøder!$A$1:$BH$28,COLUMN(Data_afgrøder!AW:AW),FALSE)</f>
        <v>#N/A</v>
      </c>
      <c r="AP28" s="12">
        <f t="shared" si="4"/>
        <v>0</v>
      </c>
      <c r="AQ28" s="12">
        <f>AP28*5*Forside!$B$6</f>
        <v>0</v>
      </c>
      <c r="AR28" s="12">
        <v>0</v>
      </c>
      <c r="AS28" s="12">
        <f>AR28*Forside!$B$6</f>
        <v>0</v>
      </c>
      <c r="AT28" s="12">
        <v>0</v>
      </c>
      <c r="AU28" s="12">
        <f>AT28*Forside!$B$7</f>
        <v>0</v>
      </c>
      <c r="AV28" s="44" t="e">
        <f t="shared" si="5"/>
        <v>#N/A</v>
      </c>
      <c r="AW28" s="92" t="e">
        <f t="shared" si="6"/>
        <v>#N/A</v>
      </c>
      <c r="AX28" s="45" t="e">
        <f>AW28*44/28*Forside!$B$5</f>
        <v>#N/A</v>
      </c>
      <c r="AY28" s="44" t="e">
        <f t="shared" si="7"/>
        <v>#N/A</v>
      </c>
      <c r="AZ28" s="44" t="e">
        <f t="shared" si="9"/>
        <v>#N/A</v>
      </c>
      <c r="BA28" s="44" t="e">
        <f t="shared" si="12"/>
        <v>#N/A</v>
      </c>
      <c r="BC28" s="110"/>
      <c r="BD28" s="153"/>
      <c r="BE28" s="153"/>
      <c r="BF28" s="153"/>
      <c r="BG28" s="108"/>
      <c r="BH28" s="108"/>
    </row>
    <row r="29" spans="1:65" ht="11.45" x14ac:dyDescent="0.2">
      <c r="A29" s="12">
        <f>Forside!A40</f>
        <v>0</v>
      </c>
      <c r="B29" s="12">
        <f>Forside!B40</f>
        <v>0</v>
      </c>
      <c r="C29" s="53">
        <f>Forside!C40</f>
        <v>0</v>
      </c>
      <c r="D29" s="12">
        <f>Forside!D40</f>
        <v>0</v>
      </c>
      <c r="E29" s="12">
        <f>Forside!F40</f>
        <v>0</v>
      </c>
      <c r="F29" s="53">
        <f>Forside!H40</f>
        <v>0</v>
      </c>
      <c r="G29" s="12">
        <f>Forside!I40</f>
        <v>0</v>
      </c>
      <c r="H29" s="12">
        <f>Forside!J40</f>
        <v>0</v>
      </c>
      <c r="I29" s="12">
        <f>Forside!L40</f>
        <v>0</v>
      </c>
      <c r="J29" s="12">
        <f>Forside!O40</f>
        <v>0</v>
      </c>
      <c r="K29" s="12">
        <f>Forside!Q40</f>
        <v>0</v>
      </c>
      <c r="L29" s="12">
        <f>Forside!R40</f>
        <v>0</v>
      </c>
      <c r="M29" s="44" t="e">
        <f>VLOOKUP(B29,Data_afgrøder!$A$2:$BO$24,COLUMN(Data_afgrøder!BI:BI),FALSE)</f>
        <v>#N/A</v>
      </c>
      <c r="N29" s="44" t="e">
        <f>VLOOKUP(B29,Data_afgrøder!$A$2:$BO$24,COLUMN(Data_afgrøder!BG:BG),FALSE)</f>
        <v>#N/A</v>
      </c>
      <c r="O29" s="12" t="e">
        <f>(IF(H29&gt;0,H29,G29)-VLOOKUP(B29,Data_afgrøder!$A$1:$BH$28,COLUMN(Data_afgrøder!BF:BF),FALSE)-IFERROR(Beregninger_efterafgrøder_udlæg!L30,0))*Forside!$B$3/100</f>
        <v>#N/A</v>
      </c>
      <c r="P29" s="44" t="e">
        <f>O29*44/28*Forside!$B$5</f>
        <v>#N/A</v>
      </c>
      <c r="Q29" s="45" t="e">
        <f>M29*VLOOKUP(B29,Data_afgrøder!$A$1:$BX$29,COLUMN(Data_afgrøder!$BJ$2),FALSE)</f>
        <v>#N/A</v>
      </c>
      <c r="R29" s="126" t="e">
        <f>Q29*Forside!$B$3/100</f>
        <v>#N/A</v>
      </c>
      <c r="S29" s="44" t="e">
        <f>R29*44/28*Forside!$B$5</f>
        <v>#N/A</v>
      </c>
      <c r="T29" s="45" t="e">
        <f>N29*VLOOKUP(B29,Data_afgrøder!$A$1:$BR$29,COLUMN(Data_afgrøder!BK26),FALSE)</f>
        <v>#N/A</v>
      </c>
      <c r="U29" s="45" t="e">
        <f>T29*Forside!$B$3/100</f>
        <v>#N/A</v>
      </c>
      <c r="V29" s="44" t="e">
        <f>U29*44/28*Forside!$B$5</f>
        <v>#N/A</v>
      </c>
      <c r="W29" s="12">
        <f t="shared" si="1"/>
        <v>0</v>
      </c>
      <c r="X29" s="44">
        <f>W29*44/28*Forside!$B$5</f>
        <v>0</v>
      </c>
      <c r="Y29" s="44">
        <f>IF(D29="JB11",'Emissioner organogen jord'!$J$4,0)</f>
        <v>0</v>
      </c>
      <c r="Z29" s="44">
        <f t="shared" si="2"/>
        <v>0</v>
      </c>
      <c r="AA29" s="44">
        <f>Y29+(Z29*44/28*Forside!$B$5)</f>
        <v>0</v>
      </c>
      <c r="AB29" s="44" t="e">
        <f>((M29+N29)*0.45*0.097*VLOOKUP(B29,Data_afgrøder!$A$1:$BM$28,COLUMN(Data_afgrøder!$AS$1),FALSE)*VLOOKUP(Beregninger_afgrøder!B29,Data_afgrøder!$A$1:$BN$29,COLUMN(Data_afgrøder!$AT$1),FALSE))-397</f>
        <v>#N/A</v>
      </c>
      <c r="AC29" s="44" t="e">
        <f t="shared" si="13"/>
        <v>#N/A</v>
      </c>
      <c r="AD29" s="44">
        <f t="shared" si="3"/>
        <v>0</v>
      </c>
      <c r="AE29" s="12">
        <f>IF(H29&gt;0,H29,G29)*Forside!$B$8</f>
        <v>0</v>
      </c>
      <c r="AG29" s="12" t="e">
        <f>VLOOKUP(B29,Data_afgrøder!$A$2:$BO$28,COLUMN(Data_afgrøder!$BL$2),FALSE)</f>
        <v>#N/A</v>
      </c>
      <c r="AH29" s="12" t="e">
        <f>IF(AF29&gt;0,AF29,AG29)*Forside!$B$9</f>
        <v>#N/A</v>
      </c>
      <c r="AI29" s="110"/>
      <c r="AJ29" s="12" t="e">
        <f>VLOOKUP(B29,Data_afgrøder!$A$2:$BO$28,COLUMN(Data_afgrøder!$BM$2),FALSE)</f>
        <v>#N/A</v>
      </c>
      <c r="AK29" s="12" t="e">
        <f>Forside!$B$10*IF(AI29&gt;0,AI29,AJ29)</f>
        <v>#N/A</v>
      </c>
      <c r="AL29" s="12">
        <v>0</v>
      </c>
      <c r="AM29" s="12"/>
      <c r="AN29" s="44">
        <f>IF(Forside!S40="Beregn eller brug standardtal",Beregninger_brændstofforbrug!AE28,Forside!T40)</f>
        <v>0</v>
      </c>
      <c r="AO29" s="12" t="e">
        <f>VLOOKUP(B29,Data_afgrøder!$A$1:$BH$28,COLUMN(Data_afgrøder!AW:AW),FALSE)</f>
        <v>#N/A</v>
      </c>
      <c r="AP29" s="12">
        <f t="shared" si="4"/>
        <v>0</v>
      </c>
      <c r="AQ29" s="12">
        <f>AP29*5*Forside!$B$6</f>
        <v>0</v>
      </c>
      <c r="AR29" s="12">
        <v>0</v>
      </c>
      <c r="AS29" s="12">
        <f>AR29*Forside!$B$6</f>
        <v>0</v>
      </c>
      <c r="AT29" s="12">
        <v>0</v>
      </c>
      <c r="AU29" s="12">
        <f>AT29*Forside!$B$7</f>
        <v>0</v>
      </c>
      <c r="AV29" s="44" t="e">
        <f t="shared" si="5"/>
        <v>#N/A</v>
      </c>
      <c r="AW29" s="92" t="e">
        <f t="shared" si="6"/>
        <v>#N/A</v>
      </c>
      <c r="AX29" s="45" t="e">
        <f>AW29*44/28*Forside!$B$5</f>
        <v>#N/A</v>
      </c>
      <c r="AY29" s="44" t="e">
        <f t="shared" si="7"/>
        <v>#N/A</v>
      </c>
      <c r="AZ29" s="44" t="e">
        <f t="shared" si="9"/>
        <v>#N/A</v>
      </c>
      <c r="BA29" s="44" t="e">
        <f t="shared" si="12"/>
        <v>#N/A</v>
      </c>
      <c r="BC29" s="110"/>
      <c r="BD29" s="153"/>
      <c r="BE29" s="153"/>
      <c r="BF29" s="153"/>
      <c r="BG29" s="108"/>
      <c r="BH29" s="108"/>
    </row>
    <row r="30" spans="1:65" ht="11.45" x14ac:dyDescent="0.2">
      <c r="A30" s="12">
        <f>Forside!A41</f>
        <v>0</v>
      </c>
      <c r="B30" s="12">
        <f>Forside!B41</f>
        <v>0</v>
      </c>
      <c r="C30" s="53">
        <f>Forside!C41</f>
        <v>0</v>
      </c>
      <c r="D30" s="12">
        <f>Forside!D41</f>
        <v>0</v>
      </c>
      <c r="E30" s="12">
        <f>Forside!F41</f>
        <v>0</v>
      </c>
      <c r="F30" s="53">
        <f>Forside!H41</f>
        <v>0</v>
      </c>
      <c r="G30" s="12">
        <f>Forside!I41</f>
        <v>0</v>
      </c>
      <c r="H30" s="12">
        <f>Forside!J41</f>
        <v>0</v>
      </c>
      <c r="I30" s="12">
        <f>Forside!L41</f>
        <v>0</v>
      </c>
      <c r="J30" s="12">
        <f>Forside!O41</f>
        <v>0</v>
      </c>
      <c r="K30" s="12">
        <f>Forside!Q41</f>
        <v>0</v>
      </c>
      <c r="L30" s="12">
        <f>Forside!R41</f>
        <v>0</v>
      </c>
      <c r="M30" s="44" t="e">
        <f>VLOOKUP(B30,Data_afgrøder!$A$2:$BO$24,COLUMN(Data_afgrøder!BI:BI),FALSE)</f>
        <v>#N/A</v>
      </c>
      <c r="N30" s="44" t="e">
        <f>VLOOKUP(B30,Data_afgrøder!$A$2:$BO$24,COLUMN(Data_afgrøder!BG:BG),FALSE)</f>
        <v>#N/A</v>
      </c>
      <c r="O30" s="12" t="e">
        <f>(IF(H30&gt;0,H30,G30)-VLOOKUP(B30,Data_afgrøder!$A$1:$BH$28,COLUMN(Data_afgrøder!BF:BF),FALSE)-IFERROR(Beregninger_efterafgrøder_udlæg!L31,0))*Forside!$B$3/100</f>
        <v>#N/A</v>
      </c>
      <c r="P30" s="44" t="e">
        <f>O30*44/28*Forside!$B$5</f>
        <v>#N/A</v>
      </c>
      <c r="Q30" s="45" t="e">
        <f>M30*VLOOKUP(B30,Data_afgrøder!$A$1:$BX$29,COLUMN(Data_afgrøder!$BJ$2),FALSE)</f>
        <v>#N/A</v>
      </c>
      <c r="R30" s="126" t="e">
        <f>Q30*Forside!$B$3/100</f>
        <v>#N/A</v>
      </c>
      <c r="S30" s="44" t="e">
        <f>R30*44/28*Forside!$B$5</f>
        <v>#N/A</v>
      </c>
      <c r="T30" s="45" t="e">
        <f>N30*VLOOKUP(B30,Data_afgrøder!$A$1:$BR$29,COLUMN(Data_afgrøder!BK27),FALSE)</f>
        <v>#N/A</v>
      </c>
      <c r="U30" s="45" t="e">
        <f>T30*Forside!$B$3/100</f>
        <v>#N/A</v>
      </c>
      <c r="V30" s="44" t="e">
        <f>U30*44/28*Forside!$B$5</f>
        <v>#N/A</v>
      </c>
      <c r="W30" s="12">
        <f t="shared" si="1"/>
        <v>0</v>
      </c>
      <c r="X30" s="44">
        <f>W30*44/28*Forside!$B$5</f>
        <v>0</v>
      </c>
      <c r="Y30" s="44">
        <f>IF(D30="JB11",'Emissioner organogen jord'!$J$4,0)</f>
        <v>0</v>
      </c>
      <c r="Z30" s="44">
        <f t="shared" si="2"/>
        <v>0</v>
      </c>
      <c r="AA30" s="44">
        <f>Y30+(Z30*44/28*Forside!$B$5)</f>
        <v>0</v>
      </c>
      <c r="AB30" s="44" t="e">
        <f>((M30+N30)*0.45*0.097*VLOOKUP(B30,Data_afgrøder!$A$1:$BM$28,COLUMN(Data_afgrøder!$AS$1),FALSE)*VLOOKUP(Beregninger_afgrøder!B30,Data_afgrøder!$A$1:$BN$29,COLUMN(Data_afgrøder!$AT$1),FALSE))-397</f>
        <v>#N/A</v>
      </c>
      <c r="AC30" s="44" t="e">
        <f t="shared" si="13"/>
        <v>#N/A</v>
      </c>
      <c r="AD30" s="44">
        <f t="shared" si="3"/>
        <v>0</v>
      </c>
      <c r="AE30" s="12">
        <f>IF(H30&gt;0,H30,G30)*Forside!$B$8</f>
        <v>0</v>
      </c>
      <c r="AG30" s="12" t="e">
        <f>VLOOKUP(B30,Data_afgrøder!$A$2:$BO$28,COLUMN(Data_afgrøder!$BL$2),FALSE)</f>
        <v>#N/A</v>
      </c>
      <c r="AH30" s="12" t="e">
        <f>IF(AF30&gt;0,AF30,AG30)*Forside!$B$9</f>
        <v>#N/A</v>
      </c>
      <c r="AI30" s="110"/>
      <c r="AJ30" s="12" t="e">
        <f>VLOOKUP(B30,Data_afgrøder!$A$2:$BO$28,COLUMN(Data_afgrøder!$BM$2),FALSE)</f>
        <v>#N/A</v>
      </c>
      <c r="AK30" s="12" t="e">
        <f>Forside!$B$10*IF(AI30&gt;0,AI30,AJ30)</f>
        <v>#N/A</v>
      </c>
      <c r="AL30" s="12">
        <v>0</v>
      </c>
      <c r="AM30" s="12"/>
      <c r="AN30" s="44">
        <f>IF(Forside!S41="Beregn eller brug standardtal",Beregninger_brændstofforbrug!AE29,Forside!T41)</f>
        <v>0</v>
      </c>
      <c r="AO30" s="12" t="e">
        <f>VLOOKUP(B30,Data_afgrøder!$A$1:$BH$28,COLUMN(Data_afgrøder!AW:AW),FALSE)</f>
        <v>#N/A</v>
      </c>
      <c r="AP30" s="12">
        <f t="shared" si="4"/>
        <v>0</v>
      </c>
      <c r="AQ30" s="12">
        <f>AP30*5*Forside!$B$6</f>
        <v>0</v>
      </c>
      <c r="AR30" s="12">
        <v>0</v>
      </c>
      <c r="AS30" s="12">
        <f>AR30*Forside!$B$6</f>
        <v>0</v>
      </c>
      <c r="AT30" s="12">
        <v>0</v>
      </c>
      <c r="AU30" s="12">
        <f>AT30*Forside!$B$7</f>
        <v>0</v>
      </c>
      <c r="AV30" s="44" t="e">
        <f t="shared" si="5"/>
        <v>#N/A</v>
      </c>
      <c r="AW30" s="92" t="e">
        <f t="shared" si="6"/>
        <v>#N/A</v>
      </c>
      <c r="AX30" s="45" t="e">
        <f>AW30*44/28*Forside!$B$5</f>
        <v>#N/A</v>
      </c>
      <c r="AY30" s="44" t="e">
        <f t="shared" si="7"/>
        <v>#N/A</v>
      </c>
      <c r="AZ30" s="44" t="e">
        <f t="shared" si="9"/>
        <v>#N/A</v>
      </c>
      <c r="BA30" s="44" t="e">
        <f t="shared" si="12"/>
        <v>#N/A</v>
      </c>
      <c r="BC30" s="110"/>
      <c r="BD30" s="153"/>
      <c r="BE30" s="153"/>
      <c r="BF30" s="153"/>
      <c r="BG30" s="108"/>
      <c r="BH30" s="108"/>
    </row>
    <row r="31" spans="1:65" ht="11.45" x14ac:dyDescent="0.2">
      <c r="A31" s="12">
        <f>Forside!A42</f>
        <v>0</v>
      </c>
      <c r="B31" s="12">
        <f>Forside!B42</f>
        <v>0</v>
      </c>
      <c r="C31" s="53">
        <f>Forside!C42</f>
        <v>0</v>
      </c>
      <c r="D31" s="12">
        <f>Forside!D42</f>
        <v>0</v>
      </c>
      <c r="E31" s="12">
        <f>Forside!F42</f>
        <v>0</v>
      </c>
      <c r="F31" s="53">
        <f>Forside!H42</f>
        <v>0</v>
      </c>
      <c r="G31" s="12">
        <f>Forside!I42</f>
        <v>0</v>
      </c>
      <c r="H31" s="12">
        <f>Forside!J42</f>
        <v>0</v>
      </c>
      <c r="I31" s="12">
        <f>Forside!L42</f>
        <v>0</v>
      </c>
      <c r="J31" s="12">
        <f>Forside!O42</f>
        <v>0</v>
      </c>
      <c r="K31" s="12">
        <f>Forside!Q42</f>
        <v>0</v>
      </c>
      <c r="L31" s="12">
        <f>Forside!R42</f>
        <v>0</v>
      </c>
      <c r="M31" s="44" t="e">
        <f>VLOOKUP(B31,Data_afgrøder!$A$2:$BO$24,COLUMN(Data_afgrøder!BI:BI),FALSE)</f>
        <v>#N/A</v>
      </c>
      <c r="N31" s="44" t="e">
        <f>VLOOKUP(B31,Data_afgrøder!$A$2:$BO$24,COLUMN(Data_afgrøder!BG:BG),FALSE)</f>
        <v>#N/A</v>
      </c>
      <c r="O31" s="12" t="e">
        <f>(IF(H31&gt;0,H31,G31)-VLOOKUP(B31,Data_afgrøder!$A$1:$BH$28,COLUMN(Data_afgrøder!BF:BF),FALSE)-IFERROR(Beregninger_efterafgrøder_udlæg!L32,0))*Forside!$B$3/100</f>
        <v>#N/A</v>
      </c>
      <c r="P31" s="44" t="e">
        <f>O31*44/28*Forside!$B$5</f>
        <v>#N/A</v>
      </c>
      <c r="Q31" s="45" t="e">
        <f>M31*VLOOKUP(B31,Data_afgrøder!$A$1:$BX$29,COLUMN(Data_afgrøder!$BJ$2),FALSE)</f>
        <v>#N/A</v>
      </c>
      <c r="R31" s="126" t="e">
        <f>Q31*Forside!$B$3/100</f>
        <v>#N/A</v>
      </c>
      <c r="S31" s="44" t="e">
        <f>R31*44/28*Forside!$B$5</f>
        <v>#N/A</v>
      </c>
      <c r="T31" s="45" t="e">
        <f>N31*VLOOKUP(B31,Data_afgrøder!$A$1:$BR$29,COLUMN(Data_afgrøder!BK28),FALSE)</f>
        <v>#N/A</v>
      </c>
      <c r="U31" s="45" t="e">
        <f>T31*Forside!$B$3/100</f>
        <v>#N/A</v>
      </c>
      <c r="V31" s="44" t="e">
        <f>U31*44/28*Forside!$B$5</f>
        <v>#N/A</v>
      </c>
      <c r="W31" s="12">
        <f t="shared" si="1"/>
        <v>0</v>
      </c>
      <c r="X31" s="44">
        <f>W31*44/28*Forside!$B$5</f>
        <v>0</v>
      </c>
      <c r="Y31" s="44">
        <f>IF(D31="JB11",'Emissioner organogen jord'!$J$4,0)</f>
        <v>0</v>
      </c>
      <c r="Z31" s="44">
        <f t="shared" si="2"/>
        <v>0</v>
      </c>
      <c r="AA31" s="44">
        <f>Y31+(Z31*44/28*Forside!$B$5)</f>
        <v>0</v>
      </c>
      <c r="AB31" s="44" t="e">
        <f>((M31+N31)*0.45*0.097*VLOOKUP(B31,Data_afgrøder!$A$1:$BM$28,COLUMN(Data_afgrøder!$AS$1),FALSE)*VLOOKUP(Beregninger_afgrøder!B31,Data_afgrøder!$A$1:$BN$29,COLUMN(Data_afgrøder!$AT$1),FALSE))-397</f>
        <v>#N/A</v>
      </c>
      <c r="AC31" s="44" t="e">
        <f t="shared" si="13"/>
        <v>#N/A</v>
      </c>
      <c r="AD31" s="44">
        <f t="shared" si="3"/>
        <v>0</v>
      </c>
      <c r="AE31" s="12">
        <f>IF(H31&gt;0,H31,G31)*Forside!$B$8</f>
        <v>0</v>
      </c>
      <c r="AG31" s="12" t="e">
        <f>VLOOKUP(B31,Data_afgrøder!$A$2:$BO$28,COLUMN(Data_afgrøder!$BL$2),FALSE)</f>
        <v>#N/A</v>
      </c>
      <c r="AH31" s="12" t="e">
        <f>IF(AF31&gt;0,AF31,AG31)*Forside!$B$9</f>
        <v>#N/A</v>
      </c>
      <c r="AI31" s="110"/>
      <c r="AJ31" s="12" t="e">
        <f>VLOOKUP(B31,Data_afgrøder!$A$2:$BO$28,COLUMN(Data_afgrøder!$BM$2),FALSE)</f>
        <v>#N/A</v>
      </c>
      <c r="AK31" s="12" t="e">
        <f>Forside!$B$10*IF(AI31&gt;0,AI31,AJ31)</f>
        <v>#N/A</v>
      </c>
      <c r="AL31" s="12">
        <v>0</v>
      </c>
      <c r="AM31" s="12"/>
      <c r="AN31" s="44">
        <f>IF(Forside!S42="Beregn eller brug standardtal",Beregninger_brændstofforbrug!AE30,Forside!T42)</f>
        <v>0</v>
      </c>
      <c r="AO31" s="12" t="e">
        <f>VLOOKUP(B31,Data_afgrøder!$A$1:$BH$28,COLUMN(Data_afgrøder!AW:AW),FALSE)</f>
        <v>#N/A</v>
      </c>
      <c r="AP31" s="12">
        <f t="shared" si="4"/>
        <v>0</v>
      </c>
      <c r="AQ31" s="12">
        <f>AP31*5*Forside!$B$6</f>
        <v>0</v>
      </c>
      <c r="AR31" s="12">
        <v>0</v>
      </c>
      <c r="AS31" s="12">
        <f>AR31*Forside!$B$6</f>
        <v>0</v>
      </c>
      <c r="AT31" s="12">
        <v>0</v>
      </c>
      <c r="AU31" s="12">
        <f>AT31*Forside!$B$7</f>
        <v>0</v>
      </c>
      <c r="AV31" s="44" t="e">
        <f t="shared" si="5"/>
        <v>#N/A</v>
      </c>
      <c r="AW31" s="92" t="e">
        <f t="shared" si="6"/>
        <v>#N/A</v>
      </c>
      <c r="AX31" s="45" t="e">
        <f>AW31*44/28*Forside!$B$5</f>
        <v>#N/A</v>
      </c>
      <c r="AY31" s="44" t="e">
        <f t="shared" si="7"/>
        <v>#N/A</v>
      </c>
      <c r="AZ31" s="44" t="e">
        <f t="shared" si="9"/>
        <v>#N/A</v>
      </c>
      <c r="BA31" s="44" t="e">
        <f t="shared" si="12"/>
        <v>#N/A</v>
      </c>
      <c r="BC31" s="110"/>
      <c r="BD31" s="153"/>
      <c r="BE31" s="153"/>
      <c r="BF31" s="153"/>
      <c r="BG31" s="108"/>
      <c r="BH31" s="108"/>
    </row>
    <row r="32" spans="1:65" ht="11.45" x14ac:dyDescent="0.2">
      <c r="A32" s="12">
        <f>Forside!A43</f>
        <v>0</v>
      </c>
      <c r="B32" s="12">
        <f>Forside!B43</f>
        <v>0</v>
      </c>
      <c r="C32" s="53">
        <f>Forside!C43</f>
        <v>0</v>
      </c>
      <c r="D32" s="12">
        <f>Forside!D43</f>
        <v>0</v>
      </c>
      <c r="E32" s="12">
        <f>Forside!F43</f>
        <v>0</v>
      </c>
      <c r="F32" s="53">
        <f>Forside!H43</f>
        <v>0</v>
      </c>
      <c r="G32" s="12">
        <f>Forside!I43</f>
        <v>0</v>
      </c>
      <c r="H32" s="12">
        <f>Forside!J43</f>
        <v>0</v>
      </c>
      <c r="I32" s="12">
        <f>Forside!L43</f>
        <v>0</v>
      </c>
      <c r="J32" s="12">
        <f>Forside!O43</f>
        <v>0</v>
      </c>
      <c r="K32" s="12">
        <f>Forside!Q43</f>
        <v>0</v>
      </c>
      <c r="L32" s="12">
        <f>Forside!R43</f>
        <v>0</v>
      </c>
      <c r="M32" s="44" t="e">
        <f>VLOOKUP(B32,Data_afgrøder!$A$2:$BO$24,COLUMN(Data_afgrøder!BI:BI),FALSE)</f>
        <v>#N/A</v>
      </c>
      <c r="N32" s="44" t="e">
        <f>VLOOKUP(B32,Data_afgrøder!$A$2:$BO$24,COLUMN(Data_afgrøder!BG:BG),FALSE)</f>
        <v>#N/A</v>
      </c>
      <c r="O32" s="12" t="e">
        <f>(IF(H32&gt;0,H32,G32)-VLOOKUP(B32,Data_afgrøder!$A$1:$BH$28,COLUMN(Data_afgrøder!BF:BF),FALSE)-IFERROR(Beregninger_efterafgrøder_udlæg!L33,0))*Forside!$B$3/100</f>
        <v>#N/A</v>
      </c>
      <c r="P32" s="44" t="e">
        <f>O32*44/28*Forside!$B$5</f>
        <v>#N/A</v>
      </c>
      <c r="Q32" s="45" t="e">
        <f>M32*VLOOKUP(B32,Data_afgrøder!$A$1:$BX$29,COLUMN(Data_afgrøder!$BJ$2),FALSE)</f>
        <v>#N/A</v>
      </c>
      <c r="R32" s="126" t="e">
        <f>Q32*Forside!$B$3/100</f>
        <v>#N/A</v>
      </c>
      <c r="S32" s="44" t="e">
        <f>R32*44/28*Forside!$B$5</f>
        <v>#N/A</v>
      </c>
      <c r="T32" s="45" t="e">
        <f>N32*VLOOKUP(B32,Data_afgrøder!$A$1:$BR$29,COLUMN(Data_afgrøder!BK29),FALSE)</f>
        <v>#N/A</v>
      </c>
      <c r="U32" s="45" t="e">
        <f>T32*Forside!$B$3/100</f>
        <v>#N/A</v>
      </c>
      <c r="V32" s="44" t="e">
        <f>U32*44/28*Forside!$B$5</f>
        <v>#N/A</v>
      </c>
      <c r="W32" s="12">
        <f t="shared" si="1"/>
        <v>0</v>
      </c>
      <c r="X32" s="44">
        <f>W32*44/28*Forside!$B$5</f>
        <v>0</v>
      </c>
      <c r="Y32" s="44">
        <f>IF(D32="JB11",'Emissioner organogen jord'!$J$4,0)</f>
        <v>0</v>
      </c>
      <c r="Z32" s="44">
        <f t="shared" si="2"/>
        <v>0</v>
      </c>
      <c r="AA32" s="44">
        <f>Y32+(Z32*44/28*Forside!$B$5)</f>
        <v>0</v>
      </c>
      <c r="AB32" s="44" t="e">
        <f>((M32+N32)*0.45*0.097*VLOOKUP(B32,Data_afgrøder!$A$1:$BM$28,COLUMN(Data_afgrøder!$AS$1),FALSE)*VLOOKUP(Beregninger_afgrøder!B32,Data_afgrøder!$A$1:$BN$29,COLUMN(Data_afgrøder!$AT$1),FALSE))-397</f>
        <v>#N/A</v>
      </c>
      <c r="AC32" s="44" t="e">
        <f t="shared" si="13"/>
        <v>#N/A</v>
      </c>
      <c r="AD32" s="44">
        <f t="shared" si="3"/>
        <v>0</v>
      </c>
      <c r="AE32" s="12">
        <f>IF(H32&gt;0,H32,G32)*Forside!$B$8</f>
        <v>0</v>
      </c>
      <c r="AG32" s="12" t="e">
        <f>VLOOKUP(B32,Data_afgrøder!$A$2:$BO$28,COLUMN(Data_afgrøder!$BL$2),FALSE)</f>
        <v>#N/A</v>
      </c>
      <c r="AH32" s="12" t="e">
        <f>IF(AF32&gt;0,AF32,AG32)*Forside!$B$9</f>
        <v>#N/A</v>
      </c>
      <c r="AI32" s="110"/>
      <c r="AJ32" s="12" t="e">
        <f>VLOOKUP(B32,Data_afgrøder!$A$2:$BO$28,COLUMN(Data_afgrøder!$BM$2),FALSE)</f>
        <v>#N/A</v>
      </c>
      <c r="AK32" s="12" t="e">
        <f>Forside!$B$10*IF(AI32&gt;0,AI32,AJ32)</f>
        <v>#N/A</v>
      </c>
      <c r="AL32" s="12">
        <v>0</v>
      </c>
      <c r="AM32" s="12"/>
      <c r="AN32" s="44">
        <f>IF(Forside!S43="Beregn eller brug standardtal",Beregninger_brændstofforbrug!AE31,Forside!T43)</f>
        <v>0</v>
      </c>
      <c r="AO32" s="12" t="e">
        <f>VLOOKUP(B32,Data_afgrøder!$A$1:$BH$28,COLUMN(Data_afgrøder!AW:AW),FALSE)</f>
        <v>#N/A</v>
      </c>
      <c r="AP32" s="12">
        <f t="shared" si="4"/>
        <v>0</v>
      </c>
      <c r="AQ32" s="12">
        <f>AP32*5*Forside!$B$6</f>
        <v>0</v>
      </c>
      <c r="AR32" s="12">
        <v>0</v>
      </c>
      <c r="AS32" s="12">
        <f>AR32*Forside!$B$6</f>
        <v>0</v>
      </c>
      <c r="AT32" s="12">
        <v>0</v>
      </c>
      <c r="AU32" s="12">
        <f>AT32*Forside!$B$7</f>
        <v>0</v>
      </c>
      <c r="AV32" s="44" t="e">
        <f t="shared" si="5"/>
        <v>#N/A</v>
      </c>
      <c r="AW32" s="92" t="e">
        <f t="shared" si="6"/>
        <v>#N/A</v>
      </c>
      <c r="AX32" s="45" t="e">
        <f>AW32*44/28*Forside!$B$5</f>
        <v>#N/A</v>
      </c>
      <c r="AY32" s="44" t="e">
        <f t="shared" si="7"/>
        <v>#N/A</v>
      </c>
      <c r="AZ32" s="44" t="e">
        <f t="shared" si="9"/>
        <v>#N/A</v>
      </c>
      <c r="BA32" s="44" t="e">
        <f t="shared" si="12"/>
        <v>#N/A</v>
      </c>
      <c r="BC32" s="110"/>
      <c r="BD32" s="153"/>
      <c r="BE32" s="153"/>
      <c r="BF32" s="153"/>
      <c r="BG32" s="108"/>
      <c r="BH32" s="108"/>
    </row>
    <row r="33" spans="1:60" ht="11.45" x14ac:dyDescent="0.2">
      <c r="A33" s="12">
        <f>Forside!A44</f>
        <v>0</v>
      </c>
      <c r="B33" s="12">
        <f>Forside!B44</f>
        <v>0</v>
      </c>
      <c r="C33" s="53">
        <f>Forside!C44</f>
        <v>0</v>
      </c>
      <c r="D33" s="12">
        <f>Forside!D44</f>
        <v>0</v>
      </c>
      <c r="E33" s="12">
        <f>Forside!F44</f>
        <v>0</v>
      </c>
      <c r="F33" s="53">
        <f>Forside!H44</f>
        <v>0</v>
      </c>
      <c r="G33" s="12">
        <f>Forside!I44</f>
        <v>0</v>
      </c>
      <c r="H33" s="12">
        <f>Forside!J44</f>
        <v>0</v>
      </c>
      <c r="I33" s="12">
        <f>Forside!L44</f>
        <v>0</v>
      </c>
      <c r="J33" s="12">
        <f>Forside!O44</f>
        <v>0</v>
      </c>
      <c r="K33" s="12">
        <f>Forside!Q44</f>
        <v>0</v>
      </c>
      <c r="L33" s="12">
        <f>Forside!R44</f>
        <v>0</v>
      </c>
      <c r="M33" s="44" t="e">
        <f>VLOOKUP(B33,Data_afgrøder!$A$2:$BO$24,COLUMN(Data_afgrøder!BI:BI),FALSE)</f>
        <v>#N/A</v>
      </c>
      <c r="N33" s="44" t="e">
        <f>VLOOKUP(B33,Data_afgrøder!$A$2:$BO$24,COLUMN(Data_afgrøder!BG:BG),FALSE)</f>
        <v>#N/A</v>
      </c>
      <c r="O33" s="12" t="e">
        <f>(IF(H33&gt;0,H33,G33)-VLOOKUP(B33,Data_afgrøder!$A$1:$BH$28,COLUMN(Data_afgrøder!BF:BF),FALSE)-IFERROR(Beregninger_efterafgrøder_udlæg!L34,0))*Forside!$B$3/100</f>
        <v>#N/A</v>
      </c>
      <c r="P33" s="44" t="e">
        <f>O33*44/28*Forside!$B$5</f>
        <v>#N/A</v>
      </c>
      <c r="Q33" s="45" t="e">
        <f>M33*VLOOKUP(B33,Data_afgrøder!$A$1:$BX$29,COLUMN(Data_afgrøder!$BJ$2),FALSE)</f>
        <v>#N/A</v>
      </c>
      <c r="R33" s="126" t="e">
        <f>Q33*Forside!$B$3/100</f>
        <v>#N/A</v>
      </c>
      <c r="S33" s="44" t="e">
        <f>R33*44/28*Forside!$B$5</f>
        <v>#N/A</v>
      </c>
      <c r="T33" s="45" t="e">
        <f>N33*VLOOKUP(B33,Data_afgrøder!$A$1:$BR$29,COLUMN(Data_afgrøder!BK30),FALSE)</f>
        <v>#N/A</v>
      </c>
      <c r="U33" s="45" t="e">
        <f>T33*Forside!$B$3/100</f>
        <v>#N/A</v>
      </c>
      <c r="V33" s="44" t="e">
        <f>U33*44/28*Forside!$B$5</f>
        <v>#N/A</v>
      </c>
      <c r="W33" s="12">
        <f t="shared" si="1"/>
        <v>0</v>
      </c>
      <c r="X33" s="44">
        <f>W33*44/28*Forside!$B$5</f>
        <v>0</v>
      </c>
      <c r="Y33" s="44">
        <f>IF(D33="JB11",'Emissioner organogen jord'!$J$4,0)</f>
        <v>0</v>
      </c>
      <c r="Z33" s="44">
        <f t="shared" si="2"/>
        <v>0</v>
      </c>
      <c r="AA33" s="44">
        <f>Y33+(Z33*44/28*Forside!$B$5)</f>
        <v>0</v>
      </c>
      <c r="AB33" s="44" t="e">
        <f>((M33+N33)*0.45*0.097*VLOOKUP(B33,Data_afgrøder!$A$1:$BM$28,COLUMN(Data_afgrøder!$AS$1),FALSE)*VLOOKUP(Beregninger_afgrøder!B33,Data_afgrøder!$A$1:$BN$29,COLUMN(Data_afgrøder!$AT$1),FALSE))-397</f>
        <v>#N/A</v>
      </c>
      <c r="AC33" s="44" t="e">
        <f t="shared" si="13"/>
        <v>#N/A</v>
      </c>
      <c r="AD33" s="44">
        <f t="shared" si="3"/>
        <v>0</v>
      </c>
      <c r="AE33" s="12">
        <f>IF(H33&gt;0,H33,G33)*Forside!$B$8</f>
        <v>0</v>
      </c>
      <c r="AG33" s="12" t="e">
        <f>VLOOKUP(B33,Data_afgrøder!$A$2:$BO$28,COLUMN(Data_afgrøder!$BL$2),FALSE)</f>
        <v>#N/A</v>
      </c>
      <c r="AH33" s="12" t="e">
        <f>IF(AF33&gt;0,AF33,AG33)*Forside!$B$9</f>
        <v>#N/A</v>
      </c>
      <c r="AI33" s="110"/>
      <c r="AJ33" s="12" t="e">
        <f>VLOOKUP(B33,Data_afgrøder!$A$2:$BO$28,COLUMN(Data_afgrøder!$BM$2),FALSE)</f>
        <v>#N/A</v>
      </c>
      <c r="AK33" s="12" t="e">
        <f>Forside!$B$10*IF(AI33&gt;0,AI33,AJ33)</f>
        <v>#N/A</v>
      </c>
      <c r="AL33" s="12">
        <v>0</v>
      </c>
      <c r="AM33" s="12"/>
      <c r="AN33" s="44">
        <f>IF(Forside!S44="Beregn eller brug standardtal",Beregninger_brændstofforbrug!AE32,Forside!T44)</f>
        <v>0</v>
      </c>
      <c r="AO33" s="12" t="e">
        <f>VLOOKUP(B33,Data_afgrøder!$A$1:$BH$28,COLUMN(Data_afgrøder!AW:AW),FALSE)</f>
        <v>#N/A</v>
      </c>
      <c r="AP33" s="12">
        <f t="shared" si="4"/>
        <v>0</v>
      </c>
      <c r="AQ33" s="12">
        <f>AP33*5*Forside!$B$6</f>
        <v>0</v>
      </c>
      <c r="AR33" s="12">
        <v>0</v>
      </c>
      <c r="AS33" s="12">
        <f>AR33*Forside!$B$6</f>
        <v>0</v>
      </c>
      <c r="AT33" s="12">
        <v>0</v>
      </c>
      <c r="AU33" s="12">
        <f>AT33*Forside!$B$7</f>
        <v>0</v>
      </c>
      <c r="AV33" s="44" t="e">
        <f t="shared" si="5"/>
        <v>#N/A</v>
      </c>
      <c r="AW33" s="92" t="e">
        <f t="shared" si="6"/>
        <v>#N/A</v>
      </c>
      <c r="AX33" s="45" t="e">
        <f>AW33*44/28*Forside!$B$5</f>
        <v>#N/A</v>
      </c>
      <c r="AY33" s="44" t="e">
        <f t="shared" si="7"/>
        <v>#N/A</v>
      </c>
      <c r="AZ33" s="44" t="e">
        <f t="shared" si="9"/>
        <v>#N/A</v>
      </c>
      <c r="BA33" s="44" t="e">
        <f t="shared" si="12"/>
        <v>#N/A</v>
      </c>
      <c r="BC33" s="110"/>
      <c r="BD33" s="153"/>
      <c r="BE33" s="153"/>
      <c r="BF33" s="153"/>
      <c r="BG33" s="108"/>
      <c r="BH33" s="108"/>
    </row>
    <row r="34" spans="1:60" ht="11.45" x14ac:dyDescent="0.2">
      <c r="A34" s="12">
        <f>Forside!A45</f>
        <v>0</v>
      </c>
      <c r="B34" s="12">
        <f>Forside!B45</f>
        <v>0</v>
      </c>
      <c r="C34" s="53">
        <f>Forside!C45</f>
        <v>0</v>
      </c>
      <c r="D34" s="12">
        <f>Forside!D45</f>
        <v>0</v>
      </c>
      <c r="E34" s="12">
        <f>Forside!F45</f>
        <v>0</v>
      </c>
      <c r="F34" s="53">
        <f>Forside!H45</f>
        <v>0</v>
      </c>
      <c r="G34" s="12">
        <f>Forside!I45</f>
        <v>0</v>
      </c>
      <c r="H34" s="12">
        <f>Forside!J45</f>
        <v>0</v>
      </c>
      <c r="I34" s="12">
        <f>Forside!L45</f>
        <v>0</v>
      </c>
      <c r="J34" s="12">
        <f>Forside!O45</f>
        <v>0</v>
      </c>
      <c r="K34" s="12">
        <f>Forside!Q45</f>
        <v>0</v>
      </c>
      <c r="L34" s="12">
        <f>Forside!R45</f>
        <v>0</v>
      </c>
      <c r="M34" s="44" t="e">
        <f>VLOOKUP(B34,Data_afgrøder!$A$2:$BO$24,COLUMN(Data_afgrøder!BI:BI),FALSE)</f>
        <v>#N/A</v>
      </c>
      <c r="N34" s="44" t="e">
        <f>VLOOKUP(B34,Data_afgrøder!$A$2:$BO$24,COLUMN(Data_afgrøder!BG:BG),FALSE)</f>
        <v>#N/A</v>
      </c>
      <c r="O34" s="12" t="e">
        <f>(IF(H34&gt;0,H34,G34)-VLOOKUP(B34,Data_afgrøder!$A$1:$BH$28,COLUMN(Data_afgrøder!BF:BF),FALSE)-IFERROR(Beregninger_efterafgrøder_udlæg!L35,0))*Forside!$B$3/100</f>
        <v>#N/A</v>
      </c>
      <c r="P34" s="44" t="e">
        <f>O34*44/28*Forside!$B$5</f>
        <v>#N/A</v>
      </c>
      <c r="Q34" s="45" t="e">
        <f>M34*VLOOKUP(B34,Data_afgrøder!$A$1:$BX$29,COLUMN(Data_afgrøder!$BJ$2),FALSE)</f>
        <v>#N/A</v>
      </c>
      <c r="R34" s="126" t="e">
        <f>Q34*Forside!$B$3/100</f>
        <v>#N/A</v>
      </c>
      <c r="S34" s="44" t="e">
        <f>R34*44/28*Forside!$B$5</f>
        <v>#N/A</v>
      </c>
      <c r="T34" s="45" t="e">
        <f>N34*VLOOKUP(B34,Data_afgrøder!$A$1:$BR$29,COLUMN(Data_afgrøder!BK31),FALSE)</f>
        <v>#N/A</v>
      </c>
      <c r="U34" s="45" t="e">
        <f>T34*Forside!$B$3/100</f>
        <v>#N/A</v>
      </c>
      <c r="V34" s="44" t="e">
        <f>U34*44/28*Forside!$B$5</f>
        <v>#N/A</v>
      </c>
      <c r="W34" s="12">
        <f t="shared" si="1"/>
        <v>0</v>
      </c>
      <c r="X34" s="44">
        <f>W34*44/28*Forside!$B$5</f>
        <v>0</v>
      </c>
      <c r="Y34" s="44">
        <f>IF(D34="JB11",'Emissioner organogen jord'!$J$4,0)</f>
        <v>0</v>
      </c>
      <c r="Z34" s="44">
        <f t="shared" si="2"/>
        <v>0</v>
      </c>
      <c r="AA34" s="44">
        <f>Y34+(Z34*44/28*Forside!$B$5)</f>
        <v>0</v>
      </c>
      <c r="AB34" s="44" t="e">
        <f>((M34+N34)*0.45*0.097*VLOOKUP(B34,Data_afgrøder!$A$1:$BM$28,COLUMN(Data_afgrøder!$AS$1),FALSE)*VLOOKUP(Beregninger_afgrøder!B34,Data_afgrøder!$A$1:$BN$29,COLUMN(Data_afgrøder!$AT$1),FALSE))-397</f>
        <v>#N/A</v>
      </c>
      <c r="AC34" s="44" t="e">
        <f t="shared" si="13"/>
        <v>#N/A</v>
      </c>
      <c r="AD34" s="44">
        <f t="shared" si="3"/>
        <v>0</v>
      </c>
      <c r="AE34" s="12">
        <f>IF(H34&gt;0,H34,G34)*Forside!$B$8</f>
        <v>0</v>
      </c>
      <c r="AG34" s="12" t="e">
        <f>VLOOKUP(B34,Data_afgrøder!$A$2:$BO$28,COLUMN(Data_afgrøder!$BL$2),FALSE)</f>
        <v>#N/A</v>
      </c>
      <c r="AH34" s="12" t="e">
        <f>IF(AF34&gt;0,AF34,AG34)*Forside!$B$9</f>
        <v>#N/A</v>
      </c>
      <c r="AI34" s="110"/>
      <c r="AJ34" s="12" t="e">
        <f>VLOOKUP(B34,Data_afgrøder!$A$2:$BO$28,COLUMN(Data_afgrøder!$BM$2),FALSE)</f>
        <v>#N/A</v>
      </c>
      <c r="AK34" s="12" t="e">
        <f>Forside!$B$10*IF(AI34&gt;0,AI34,AJ34)</f>
        <v>#N/A</v>
      </c>
      <c r="AL34" s="12">
        <v>0</v>
      </c>
      <c r="AM34" s="12"/>
      <c r="AN34" s="44">
        <f>IF(Forside!S45="Beregn eller brug standardtal",Beregninger_brændstofforbrug!AE33,Forside!T45)</f>
        <v>0</v>
      </c>
      <c r="AO34" s="12" t="e">
        <f>VLOOKUP(B34,Data_afgrøder!$A$1:$BH$28,COLUMN(Data_afgrøder!AW:AW),FALSE)</f>
        <v>#N/A</v>
      </c>
      <c r="AP34" s="12">
        <f t="shared" si="4"/>
        <v>0</v>
      </c>
      <c r="AQ34" s="12">
        <f>AP34*5*Forside!$B$6</f>
        <v>0</v>
      </c>
      <c r="AR34" s="12">
        <v>0</v>
      </c>
      <c r="AS34" s="12">
        <f>AR34*Forside!$B$6</f>
        <v>0</v>
      </c>
      <c r="AT34" s="12">
        <v>0</v>
      </c>
      <c r="AU34" s="12">
        <f>AT34*Forside!$B$7</f>
        <v>0</v>
      </c>
      <c r="AV34" s="44" t="e">
        <f t="shared" si="5"/>
        <v>#N/A</v>
      </c>
      <c r="AW34" s="92" t="e">
        <f t="shared" si="6"/>
        <v>#N/A</v>
      </c>
      <c r="AX34" s="45" t="e">
        <f>AW34*44/28*Forside!$B$5</f>
        <v>#N/A</v>
      </c>
      <c r="AY34" s="44" t="e">
        <f t="shared" si="7"/>
        <v>#N/A</v>
      </c>
      <c r="AZ34" s="44" t="e">
        <f t="shared" si="9"/>
        <v>#N/A</v>
      </c>
      <c r="BA34" s="44" t="e">
        <f t="shared" si="12"/>
        <v>#N/A</v>
      </c>
      <c r="BC34" s="110"/>
      <c r="BD34" s="153"/>
      <c r="BE34" s="153"/>
      <c r="BF34" s="153"/>
      <c r="BG34" s="108"/>
      <c r="BH34" s="108"/>
    </row>
    <row r="35" spans="1:60" ht="11.45" x14ac:dyDescent="0.2">
      <c r="A35" s="12">
        <f>Forside!A46</f>
        <v>0</v>
      </c>
      <c r="B35" s="12">
        <f>Forside!B46</f>
        <v>0</v>
      </c>
      <c r="C35" s="53">
        <f>Forside!C46</f>
        <v>0</v>
      </c>
      <c r="D35" s="12">
        <f>Forside!D46</f>
        <v>0</v>
      </c>
      <c r="E35" s="12">
        <f>Forside!F46</f>
        <v>0</v>
      </c>
      <c r="F35" s="53">
        <f>Forside!H46</f>
        <v>0</v>
      </c>
      <c r="G35" s="12">
        <f>Forside!I46</f>
        <v>0</v>
      </c>
      <c r="H35" s="12">
        <f>Forside!J46</f>
        <v>0</v>
      </c>
      <c r="I35" s="12">
        <f>Forside!L46</f>
        <v>0</v>
      </c>
      <c r="J35" s="12">
        <f>Forside!O46</f>
        <v>0</v>
      </c>
      <c r="K35" s="12">
        <f>Forside!Q46</f>
        <v>0</v>
      </c>
      <c r="L35" s="12">
        <f>Forside!R46</f>
        <v>0</v>
      </c>
      <c r="M35" s="44" t="e">
        <f>VLOOKUP(B35,Data_afgrøder!$A$2:$BO$24,COLUMN(Data_afgrøder!BI:BI),FALSE)</f>
        <v>#N/A</v>
      </c>
      <c r="N35" s="44" t="e">
        <f>VLOOKUP(B35,Data_afgrøder!$A$2:$BO$24,COLUMN(Data_afgrøder!BG:BG),FALSE)</f>
        <v>#N/A</v>
      </c>
      <c r="O35" s="12" t="e">
        <f>(IF(H35&gt;0,H35,G35)-VLOOKUP(B35,Data_afgrøder!$A$1:$BH$28,COLUMN(Data_afgrøder!BF:BF),FALSE)-IFERROR(Beregninger_efterafgrøder_udlæg!L36,0))*Forside!$B$3/100</f>
        <v>#N/A</v>
      </c>
      <c r="P35" s="44" t="e">
        <f>O35*44/28*Forside!$B$5</f>
        <v>#N/A</v>
      </c>
      <c r="Q35" s="45" t="e">
        <f>M35*VLOOKUP(B35,Data_afgrøder!$A$1:$BX$29,COLUMN(Data_afgrøder!$BJ$2),FALSE)</f>
        <v>#N/A</v>
      </c>
      <c r="R35" s="126" t="e">
        <f>Q35*Forside!$B$3/100</f>
        <v>#N/A</v>
      </c>
      <c r="S35" s="44" t="e">
        <f>R35*44/28*Forside!$B$5</f>
        <v>#N/A</v>
      </c>
      <c r="T35" s="45" t="e">
        <f>N35*VLOOKUP(B35,Data_afgrøder!$A$1:$BR$29,COLUMN(Data_afgrøder!BK32),FALSE)</f>
        <v>#N/A</v>
      </c>
      <c r="U35" s="45" t="e">
        <f>T35*Forside!$B$3/100</f>
        <v>#N/A</v>
      </c>
      <c r="V35" s="44" t="e">
        <f>U35*44/28*Forside!$B$5</f>
        <v>#N/A</v>
      </c>
      <c r="W35" s="12">
        <f t="shared" si="1"/>
        <v>0</v>
      </c>
      <c r="X35" s="44">
        <f>W35*44/28*Forside!$B$5</f>
        <v>0</v>
      </c>
      <c r="Y35" s="44">
        <f>IF(D35="JB11",'Emissioner organogen jord'!$J$4,0)</f>
        <v>0</v>
      </c>
      <c r="Z35" s="44">
        <f t="shared" si="2"/>
        <v>0</v>
      </c>
      <c r="AA35" s="44">
        <f>Y35+(Z35*44/28*Forside!$B$5)</f>
        <v>0</v>
      </c>
      <c r="AB35" s="44" t="e">
        <f>((M35+N35)*0.45*0.097*VLOOKUP(B35,Data_afgrøder!$A$1:$BM$28,COLUMN(Data_afgrøder!$AS$1),FALSE)*VLOOKUP(Beregninger_afgrøder!B35,Data_afgrøder!$A$1:$BN$29,COLUMN(Data_afgrøder!$AT$1),FALSE))-397</f>
        <v>#N/A</v>
      </c>
      <c r="AC35" s="44" t="e">
        <f t="shared" si="13"/>
        <v>#N/A</v>
      </c>
      <c r="AD35" s="44">
        <f t="shared" si="3"/>
        <v>0</v>
      </c>
      <c r="AE35" s="12">
        <f>IF(H35&gt;0,H35,G35)*Forside!$B$8</f>
        <v>0</v>
      </c>
      <c r="AG35" s="12" t="e">
        <f>VLOOKUP(B35,Data_afgrøder!$A$2:$BO$28,COLUMN(Data_afgrøder!$BL$2),FALSE)</f>
        <v>#N/A</v>
      </c>
      <c r="AH35" s="12" t="e">
        <f>IF(AF35&gt;0,AF35,AG35)*Forside!$B$9</f>
        <v>#N/A</v>
      </c>
      <c r="AI35" s="110"/>
      <c r="AJ35" s="12" t="e">
        <f>VLOOKUP(B35,Data_afgrøder!$A$2:$BO$28,COLUMN(Data_afgrøder!$BM$2),FALSE)</f>
        <v>#N/A</v>
      </c>
      <c r="AK35" s="12" t="e">
        <f>Forside!$B$10*IF(AI35&gt;0,AI35,AJ35)</f>
        <v>#N/A</v>
      </c>
      <c r="AL35" s="12">
        <v>0</v>
      </c>
      <c r="AM35" s="12"/>
      <c r="AN35" s="44">
        <f>IF(Forside!S46="Beregn eller brug standardtal",Beregninger_brændstofforbrug!AE34,Forside!T46)</f>
        <v>0</v>
      </c>
      <c r="AO35" s="12" t="e">
        <f>VLOOKUP(B35,Data_afgrøder!$A$1:$BH$28,COLUMN(Data_afgrøder!AW:AW),FALSE)</f>
        <v>#N/A</v>
      </c>
      <c r="AP35" s="12">
        <f t="shared" si="4"/>
        <v>0</v>
      </c>
      <c r="AQ35" s="12">
        <f>AP35*5*Forside!$B$6</f>
        <v>0</v>
      </c>
      <c r="AR35" s="12">
        <v>0</v>
      </c>
      <c r="AS35" s="12">
        <f>AR35*Forside!$B$6</f>
        <v>0</v>
      </c>
      <c r="AT35" s="12">
        <v>0</v>
      </c>
      <c r="AU35" s="12">
        <f>AT35*Forside!$B$7</f>
        <v>0</v>
      </c>
      <c r="AV35" s="44" t="e">
        <f t="shared" si="5"/>
        <v>#N/A</v>
      </c>
      <c r="AW35" s="92" t="e">
        <f t="shared" si="6"/>
        <v>#N/A</v>
      </c>
      <c r="AX35" s="45" t="e">
        <f>AW35*44/28*Forside!$B$5</f>
        <v>#N/A</v>
      </c>
      <c r="AY35" s="44" t="e">
        <f t="shared" si="7"/>
        <v>#N/A</v>
      </c>
      <c r="AZ35" s="44" t="e">
        <f t="shared" si="9"/>
        <v>#N/A</v>
      </c>
      <c r="BA35" s="44" t="e">
        <f t="shared" si="12"/>
        <v>#N/A</v>
      </c>
      <c r="BC35" s="110"/>
      <c r="BD35" s="153"/>
      <c r="BE35" s="153"/>
      <c r="BF35" s="153"/>
      <c r="BG35" s="108"/>
      <c r="BH35" s="108"/>
    </row>
    <row r="36" spans="1:60" ht="11.45" x14ac:dyDescent="0.2">
      <c r="A36" s="12">
        <f>Forside!A47</f>
        <v>0</v>
      </c>
      <c r="B36" s="12">
        <f>Forside!B47</f>
        <v>0</v>
      </c>
      <c r="C36" s="53">
        <f>Forside!C47</f>
        <v>0</v>
      </c>
      <c r="D36" s="12">
        <f>Forside!D47</f>
        <v>0</v>
      </c>
      <c r="E36" s="12">
        <f>Forside!F47</f>
        <v>0</v>
      </c>
      <c r="F36" s="53">
        <f>Forside!H47</f>
        <v>0</v>
      </c>
      <c r="G36" s="12">
        <f>Forside!I47</f>
        <v>0</v>
      </c>
      <c r="H36" s="12">
        <f>Forside!J47</f>
        <v>0</v>
      </c>
      <c r="I36" s="12">
        <f>Forside!L47</f>
        <v>0</v>
      </c>
      <c r="J36" s="12">
        <f>Forside!O47</f>
        <v>0</v>
      </c>
      <c r="K36" s="12">
        <f>Forside!Q47</f>
        <v>0</v>
      </c>
      <c r="L36" s="12">
        <f>Forside!R47</f>
        <v>0</v>
      </c>
      <c r="M36" s="44" t="e">
        <f>VLOOKUP(B36,Data_afgrøder!$A$2:$BO$24,COLUMN(Data_afgrøder!BI:BI),FALSE)</f>
        <v>#N/A</v>
      </c>
      <c r="N36" s="44" t="e">
        <f>VLOOKUP(B36,Data_afgrøder!$A$2:$BO$24,COLUMN(Data_afgrøder!BG:BG),FALSE)</f>
        <v>#N/A</v>
      </c>
      <c r="O36" s="12" t="e">
        <f>(IF(H36&gt;0,H36,G36)-VLOOKUP(B36,Data_afgrøder!$A$1:$BH$28,COLUMN(Data_afgrøder!BF:BF),FALSE)-IFERROR(Beregninger_efterafgrøder_udlæg!L37,0))*Forside!$B$3/100</f>
        <v>#N/A</v>
      </c>
      <c r="P36" s="44" t="e">
        <f>O36*44/28*Forside!$B$5</f>
        <v>#N/A</v>
      </c>
      <c r="Q36" s="45" t="e">
        <f>M36*VLOOKUP(B36,Data_afgrøder!$A$1:$BX$29,COLUMN(Data_afgrøder!$BJ$2),FALSE)</f>
        <v>#N/A</v>
      </c>
      <c r="R36" s="126" t="e">
        <f>Q36*Forside!$B$3/100</f>
        <v>#N/A</v>
      </c>
      <c r="S36" s="44" t="e">
        <f>R36*44/28*Forside!$B$5</f>
        <v>#N/A</v>
      </c>
      <c r="T36" s="45" t="e">
        <f>N36*VLOOKUP(B36,Data_afgrøder!$A$1:$BR$29,COLUMN(Data_afgrøder!BK33),FALSE)</f>
        <v>#N/A</v>
      </c>
      <c r="U36" s="45" t="e">
        <f>T36*Forside!$B$3/100</f>
        <v>#N/A</v>
      </c>
      <c r="V36" s="44" t="e">
        <f>U36*44/28*Forside!$B$5</f>
        <v>#N/A</v>
      </c>
      <c r="W36" s="12">
        <f t="shared" si="1"/>
        <v>0</v>
      </c>
      <c r="X36" s="44">
        <f>W36*44/28*Forside!$B$5</f>
        <v>0</v>
      </c>
      <c r="Y36" s="44">
        <f>IF(D36="JB11",'Emissioner organogen jord'!$J$4,0)</f>
        <v>0</v>
      </c>
      <c r="Z36" s="44">
        <f t="shared" si="2"/>
        <v>0</v>
      </c>
      <c r="AA36" s="44">
        <f>Y36+(Z36*44/28*Forside!$B$5)</f>
        <v>0</v>
      </c>
      <c r="AB36" s="44" t="e">
        <f>((M36+N36)*0.45*0.097*VLOOKUP(B36,Data_afgrøder!$A$1:$BM$28,COLUMN(Data_afgrøder!$AS$1),FALSE)*VLOOKUP(Beregninger_afgrøder!B36,Data_afgrøder!$A$1:$BN$29,COLUMN(Data_afgrøder!$AT$1),FALSE))-397</f>
        <v>#N/A</v>
      </c>
      <c r="AC36" s="44" t="e">
        <f t="shared" si="13"/>
        <v>#N/A</v>
      </c>
      <c r="AD36" s="44">
        <f t="shared" si="3"/>
        <v>0</v>
      </c>
      <c r="AE36" s="12">
        <f>IF(H36&gt;0,H36,G36)*Forside!$B$8</f>
        <v>0</v>
      </c>
      <c r="AG36" s="12" t="e">
        <f>VLOOKUP(B36,Data_afgrøder!$A$2:$BO$28,COLUMN(Data_afgrøder!$BL$2),FALSE)</f>
        <v>#N/A</v>
      </c>
      <c r="AH36" s="12" t="e">
        <f>IF(AF36&gt;0,AF36,AG36)*Forside!$B$9</f>
        <v>#N/A</v>
      </c>
      <c r="AI36" s="110"/>
      <c r="AJ36" s="12" t="e">
        <f>VLOOKUP(B36,Data_afgrøder!$A$2:$BO$28,COLUMN(Data_afgrøder!$BM$2),FALSE)</f>
        <v>#N/A</v>
      </c>
      <c r="AK36" s="12" t="e">
        <f>Forside!$B$10*IF(AI36&gt;0,AI36,AJ36)</f>
        <v>#N/A</v>
      </c>
      <c r="AL36" s="12">
        <v>0</v>
      </c>
      <c r="AM36" s="12"/>
      <c r="AN36" s="44">
        <f>IF(Forside!S47="Beregn eller brug standardtal",Beregninger_brændstofforbrug!AE35,Forside!T47)</f>
        <v>0</v>
      </c>
      <c r="AO36" s="12" t="e">
        <f>VLOOKUP(B36,Data_afgrøder!$A$1:$BH$28,COLUMN(Data_afgrøder!AW:AW),FALSE)</f>
        <v>#N/A</v>
      </c>
      <c r="AP36" s="12">
        <f t="shared" si="4"/>
        <v>0</v>
      </c>
      <c r="AQ36" s="12">
        <f>AP36*5*Forside!$B$6</f>
        <v>0</v>
      </c>
      <c r="AR36" s="12">
        <v>0</v>
      </c>
      <c r="AS36" s="12">
        <f>AR36*Forside!$B$6</f>
        <v>0</v>
      </c>
      <c r="AT36" s="12">
        <v>0</v>
      </c>
      <c r="AU36" s="12">
        <f>AT36*Forside!$B$7</f>
        <v>0</v>
      </c>
      <c r="AV36" s="44" t="e">
        <f t="shared" si="5"/>
        <v>#N/A</v>
      </c>
      <c r="AW36" s="92" t="e">
        <f t="shared" si="6"/>
        <v>#N/A</v>
      </c>
      <c r="AX36" s="45" t="e">
        <f>AW36*44/28*Forside!$B$5</f>
        <v>#N/A</v>
      </c>
      <c r="AY36" s="44" t="e">
        <f t="shared" si="7"/>
        <v>#N/A</v>
      </c>
      <c r="AZ36" s="44" t="e">
        <f t="shared" si="9"/>
        <v>#N/A</v>
      </c>
      <c r="BA36" s="44" t="e">
        <f t="shared" si="12"/>
        <v>#N/A</v>
      </c>
      <c r="BC36" s="110"/>
      <c r="BD36" s="153"/>
      <c r="BE36" s="153"/>
      <c r="BF36" s="153"/>
      <c r="BG36" s="108"/>
      <c r="BH36" s="108"/>
    </row>
    <row r="37" spans="1:60" ht="11.45" x14ac:dyDescent="0.2">
      <c r="A37" s="12">
        <f>Forside!A48</f>
        <v>0</v>
      </c>
      <c r="B37" s="12">
        <f>Forside!B48</f>
        <v>0</v>
      </c>
      <c r="C37" s="53">
        <f>Forside!C48</f>
        <v>0</v>
      </c>
      <c r="D37" s="12">
        <f>Forside!D48</f>
        <v>0</v>
      </c>
      <c r="E37" s="12">
        <f>Forside!F48</f>
        <v>0</v>
      </c>
      <c r="F37" s="53">
        <f>Forside!H48</f>
        <v>0</v>
      </c>
      <c r="G37" s="12">
        <f>Forside!I48</f>
        <v>0</v>
      </c>
      <c r="H37" s="12">
        <f>Forside!J48</f>
        <v>0</v>
      </c>
      <c r="I37" s="12">
        <f>Forside!L48</f>
        <v>0</v>
      </c>
      <c r="J37" s="12">
        <f>Forside!O48</f>
        <v>0</v>
      </c>
      <c r="K37" s="12">
        <f>Forside!Q48</f>
        <v>0</v>
      </c>
      <c r="L37" s="12">
        <f>Forside!R48</f>
        <v>0</v>
      </c>
      <c r="M37" s="44" t="e">
        <f>VLOOKUP(B37,Data_afgrøder!$A$2:$BO$24,COLUMN(Data_afgrøder!BI:BI),FALSE)</f>
        <v>#N/A</v>
      </c>
      <c r="N37" s="44" t="e">
        <f>VLOOKUP(B37,Data_afgrøder!$A$2:$BO$24,COLUMN(Data_afgrøder!BG:BG),FALSE)</f>
        <v>#N/A</v>
      </c>
      <c r="O37" s="12" t="e">
        <f>(IF(H37&gt;0,H37,G37)-VLOOKUP(B37,Data_afgrøder!$A$1:$BH$28,COLUMN(Data_afgrøder!BF:BF),FALSE)-IFERROR(Beregninger_efterafgrøder_udlæg!L38,0))*Forside!$B$3/100</f>
        <v>#N/A</v>
      </c>
      <c r="P37" s="44" t="e">
        <f>O37*44/28*Forside!$B$5</f>
        <v>#N/A</v>
      </c>
      <c r="Q37" s="45" t="e">
        <f>M37*VLOOKUP(B37,Data_afgrøder!$A$1:$BX$29,COLUMN(Data_afgrøder!$BJ$2),FALSE)</f>
        <v>#N/A</v>
      </c>
      <c r="R37" s="126" t="e">
        <f>Q37*Forside!$B$3/100</f>
        <v>#N/A</v>
      </c>
      <c r="S37" s="44" t="e">
        <f>R37*44/28*Forside!$B$5</f>
        <v>#N/A</v>
      </c>
      <c r="T37" s="45" t="e">
        <f>N37*VLOOKUP(B37,Data_afgrøder!$A$1:$BR$29,COLUMN(Data_afgrøder!BK34),FALSE)</f>
        <v>#N/A</v>
      </c>
      <c r="U37" s="45" t="e">
        <f>T37*Forside!$B$3/100</f>
        <v>#N/A</v>
      </c>
      <c r="V37" s="44" t="e">
        <f>U37*44/28*Forside!$B$5</f>
        <v>#N/A</v>
      </c>
      <c r="W37" s="12">
        <f t="shared" ref="W37:W68" si="14">J37*0.0043</f>
        <v>0</v>
      </c>
      <c r="X37" s="44">
        <f>W37*44/28*Forside!$B$5</f>
        <v>0</v>
      </c>
      <c r="Y37" s="44">
        <f>IF(D37="JB11",'Emissioner organogen jord'!$J$4,0)</f>
        <v>0</v>
      </c>
      <c r="Z37" s="44">
        <f t="shared" ref="Z37:Z68" si="15">IF(D37="JB11",8,0)</f>
        <v>0</v>
      </c>
      <c r="AA37" s="44">
        <f>Y37+(Z37*44/28*Forside!$B$5)</f>
        <v>0</v>
      </c>
      <c r="AB37" s="44" t="e">
        <f>((M37+N37)*0.45*0.097*VLOOKUP(B37,Data_afgrøder!$A$1:$BM$28,COLUMN(Data_afgrøder!$AS$1),FALSE)*VLOOKUP(Beregninger_afgrøder!B37,Data_afgrøder!$A$1:$BN$29,COLUMN(Data_afgrøder!$AT$1),FALSE))-397</f>
        <v>#N/A</v>
      </c>
      <c r="AC37" s="44" t="e">
        <f t="shared" si="13"/>
        <v>#N/A</v>
      </c>
      <c r="AD37" s="44">
        <f t="shared" ref="AD37:AD68" si="16">0.37825*E37</f>
        <v>0</v>
      </c>
      <c r="AE37" s="12">
        <f>IF(H37&gt;0,H37,G37)*Forside!$B$8</f>
        <v>0</v>
      </c>
      <c r="AG37" s="12" t="e">
        <f>VLOOKUP(B37,Data_afgrøder!$A$2:$BO$28,COLUMN(Data_afgrøder!$BL$2),FALSE)</f>
        <v>#N/A</v>
      </c>
      <c r="AH37" s="12" t="e">
        <f>IF(AF37&gt;0,AF37,AG37)*Forside!$B$9</f>
        <v>#N/A</v>
      </c>
      <c r="AI37" s="110"/>
      <c r="AJ37" s="12" t="e">
        <f>VLOOKUP(B37,Data_afgrøder!$A$2:$BO$28,COLUMN(Data_afgrøder!$BM$2),FALSE)</f>
        <v>#N/A</v>
      </c>
      <c r="AK37" s="12" t="e">
        <f>Forside!$B$10*IF(AI37&gt;0,AI37,AJ37)</f>
        <v>#N/A</v>
      </c>
      <c r="AL37" s="12">
        <v>0</v>
      </c>
      <c r="AM37" s="12"/>
      <c r="AN37" s="44">
        <f>IF(Forside!S48="Beregn eller brug standardtal",Beregninger_brændstofforbrug!AE36,Forside!T48)</f>
        <v>0</v>
      </c>
      <c r="AO37" s="12" t="e">
        <f>VLOOKUP(B37,Data_afgrøder!$A$1:$BH$28,COLUMN(Data_afgrøder!AW:AW),FALSE)</f>
        <v>#N/A</v>
      </c>
      <c r="AP37" s="12">
        <f t="shared" ref="AP37:AP68" si="17">IF(K37="Ja, brug standardtal",AO37,IF(K37="Ja, manuel indtastning",L37,IF(K37="Nej",0,0)))</f>
        <v>0</v>
      </c>
      <c r="AQ37" s="12">
        <f>AP37*5*Forside!$B$6</f>
        <v>0</v>
      </c>
      <c r="AR37" s="12">
        <v>0</v>
      </c>
      <c r="AS37" s="12">
        <f>AR37*Forside!$B$6</f>
        <v>0</v>
      </c>
      <c r="AT37" s="12">
        <v>0</v>
      </c>
      <c r="AU37" s="12">
        <f>AT37*Forside!$B$7</f>
        <v>0</v>
      </c>
      <c r="AV37" s="44" t="e">
        <f t="shared" ref="AV37:AV68" si="18">AE37+AH37+AK37+AL37+AM37+AN37+AQ37+AS37+AU37</f>
        <v>#N/A</v>
      </c>
      <c r="AW37" s="92" t="e">
        <f t="shared" ref="AW37:AW68" si="19">O37+R37+U37+W37+Z37</f>
        <v>#N/A</v>
      </c>
      <c r="AX37" s="45" t="e">
        <f>AW37*44/28*Forside!$B$5</f>
        <v>#N/A</v>
      </c>
      <c r="AY37" s="44" t="e">
        <f t="shared" ref="AY37:AY68" si="20">AX37+Y37-AC37</f>
        <v>#N/A</v>
      </c>
      <c r="AZ37" s="44" t="e">
        <f t="shared" si="9"/>
        <v>#N/A</v>
      </c>
      <c r="BA37" s="44" t="e">
        <f t="shared" si="12"/>
        <v>#N/A</v>
      </c>
      <c r="BC37" s="110"/>
      <c r="BD37" s="153"/>
      <c r="BE37" s="153"/>
      <c r="BF37" s="153"/>
      <c r="BG37" s="108"/>
      <c r="BH37" s="108"/>
    </row>
    <row r="38" spans="1:60" ht="11.45" x14ac:dyDescent="0.2">
      <c r="A38" s="12">
        <f>Forside!A49</f>
        <v>0</v>
      </c>
      <c r="B38" s="12">
        <f>Forside!B49</f>
        <v>0</v>
      </c>
      <c r="C38" s="53">
        <f>Forside!C49</f>
        <v>0</v>
      </c>
      <c r="D38" s="12">
        <f>Forside!D49</f>
        <v>0</v>
      </c>
      <c r="E38" s="12">
        <f>Forside!F49</f>
        <v>0</v>
      </c>
      <c r="F38" s="53">
        <f>Forside!H49</f>
        <v>0</v>
      </c>
      <c r="G38" s="12">
        <f>Forside!I49</f>
        <v>0</v>
      </c>
      <c r="H38" s="12">
        <f>Forside!J49</f>
        <v>0</v>
      </c>
      <c r="I38" s="12">
        <f>Forside!L49</f>
        <v>0</v>
      </c>
      <c r="J38" s="12">
        <f>Forside!O49</f>
        <v>0</v>
      </c>
      <c r="K38" s="12">
        <f>Forside!Q49</f>
        <v>0</v>
      </c>
      <c r="L38" s="12">
        <f>Forside!R49</f>
        <v>0</v>
      </c>
      <c r="M38" s="44" t="e">
        <f>VLOOKUP(B38,Data_afgrøder!$A$2:$BO$24,COLUMN(Data_afgrøder!BI:BI),FALSE)</f>
        <v>#N/A</v>
      </c>
      <c r="N38" s="44" t="e">
        <f>VLOOKUP(B38,Data_afgrøder!$A$2:$BO$24,COLUMN(Data_afgrøder!BG:BG),FALSE)</f>
        <v>#N/A</v>
      </c>
      <c r="O38" s="12" t="e">
        <f>(IF(H38&gt;0,H38,G38)-VLOOKUP(B38,Data_afgrøder!$A$1:$BH$28,COLUMN(Data_afgrøder!BF:BF),FALSE)-IFERROR(Beregninger_efterafgrøder_udlæg!L39,0))*Forside!$B$3/100</f>
        <v>#N/A</v>
      </c>
      <c r="P38" s="44" t="e">
        <f>O38*44/28*Forside!$B$5</f>
        <v>#N/A</v>
      </c>
      <c r="Q38" s="45" t="e">
        <f>M38*VLOOKUP(B38,Data_afgrøder!$A$1:$BX$29,COLUMN(Data_afgrøder!$BJ$2),FALSE)</f>
        <v>#N/A</v>
      </c>
      <c r="R38" s="126" t="e">
        <f>Q38*Forside!$B$3/100</f>
        <v>#N/A</v>
      </c>
      <c r="S38" s="44" t="e">
        <f>R38*44/28*Forside!$B$5</f>
        <v>#N/A</v>
      </c>
      <c r="T38" s="45" t="e">
        <f>N38*VLOOKUP(B38,Data_afgrøder!$A$1:$BR$29,COLUMN(Data_afgrøder!BK35),FALSE)</f>
        <v>#N/A</v>
      </c>
      <c r="U38" s="45" t="e">
        <f>T38*Forside!$B$3/100</f>
        <v>#N/A</v>
      </c>
      <c r="V38" s="44" t="e">
        <f>U38*44/28*Forside!$B$5</f>
        <v>#N/A</v>
      </c>
      <c r="W38" s="12">
        <f t="shared" si="14"/>
        <v>0</v>
      </c>
      <c r="X38" s="44">
        <f>W38*44/28*Forside!$B$5</f>
        <v>0</v>
      </c>
      <c r="Y38" s="44">
        <f>IF(D38="JB11",'Emissioner organogen jord'!$J$4,0)</f>
        <v>0</v>
      </c>
      <c r="Z38" s="44">
        <f t="shared" si="15"/>
        <v>0</v>
      </c>
      <c r="AA38" s="44">
        <f>Y38+(Z38*44/28*Forside!$B$5)</f>
        <v>0</v>
      </c>
      <c r="AB38" s="44" t="e">
        <f>((M38+N38)*0.45*0.097*VLOOKUP(B38,Data_afgrøder!$A$1:$BM$28,COLUMN(Data_afgrøder!$AS$1),FALSE)*VLOOKUP(Beregninger_afgrøder!B38,Data_afgrøder!$A$1:$BN$29,COLUMN(Data_afgrøder!$AT$1),FALSE))-397</f>
        <v>#N/A</v>
      </c>
      <c r="AC38" s="44" t="e">
        <f t="shared" si="13"/>
        <v>#N/A</v>
      </c>
      <c r="AD38" s="44">
        <f t="shared" si="16"/>
        <v>0</v>
      </c>
      <c r="AE38" s="12">
        <f>IF(H38&gt;0,H38,G38)*Forside!$B$8</f>
        <v>0</v>
      </c>
      <c r="AG38" s="12" t="e">
        <f>VLOOKUP(B38,Data_afgrøder!$A$2:$BO$28,COLUMN(Data_afgrøder!$BL$2),FALSE)</f>
        <v>#N/A</v>
      </c>
      <c r="AH38" s="12" t="e">
        <f>IF(AF38&gt;0,AF38,AG38)*Forside!$B$9</f>
        <v>#N/A</v>
      </c>
      <c r="AI38" s="110"/>
      <c r="AJ38" s="12" t="e">
        <f>VLOOKUP(B38,Data_afgrøder!$A$2:$BO$28,COLUMN(Data_afgrøder!$BM$2),FALSE)</f>
        <v>#N/A</v>
      </c>
      <c r="AK38" s="12" t="e">
        <f>Forside!$B$10*IF(AI38&gt;0,AI38,AJ38)</f>
        <v>#N/A</v>
      </c>
      <c r="AL38" s="12">
        <v>0</v>
      </c>
      <c r="AM38" s="12"/>
      <c r="AN38" s="44">
        <f>IF(Forside!S49="Beregn eller brug standardtal",Beregninger_brændstofforbrug!AE37,Forside!T49)</f>
        <v>0</v>
      </c>
      <c r="AO38" s="12" t="e">
        <f>VLOOKUP(B38,Data_afgrøder!$A$1:$BH$28,COLUMN(Data_afgrøder!AW:AW),FALSE)</f>
        <v>#N/A</v>
      </c>
      <c r="AP38" s="12">
        <f t="shared" si="17"/>
        <v>0</v>
      </c>
      <c r="AQ38" s="12">
        <f>AP38*5*Forside!$B$6</f>
        <v>0</v>
      </c>
      <c r="AR38" s="12">
        <v>0</v>
      </c>
      <c r="AS38" s="12">
        <f>AR38*Forside!$B$6</f>
        <v>0</v>
      </c>
      <c r="AT38" s="12">
        <v>0</v>
      </c>
      <c r="AU38" s="12">
        <f>AT38*Forside!$B$7</f>
        <v>0</v>
      </c>
      <c r="AV38" s="44" t="e">
        <f t="shared" si="18"/>
        <v>#N/A</v>
      </c>
      <c r="AW38" s="92" t="e">
        <f t="shared" si="19"/>
        <v>#N/A</v>
      </c>
      <c r="AX38" s="45" t="e">
        <f>AW38*44/28*Forside!$B$5</f>
        <v>#N/A</v>
      </c>
      <c r="AY38" s="44" t="e">
        <f t="shared" si="20"/>
        <v>#N/A</v>
      </c>
      <c r="AZ38" s="44" t="e">
        <f t="shared" si="9"/>
        <v>#N/A</v>
      </c>
      <c r="BA38" s="44" t="e">
        <f t="shared" si="12"/>
        <v>#N/A</v>
      </c>
      <c r="BC38" s="110"/>
      <c r="BD38" s="153"/>
      <c r="BE38" s="153"/>
      <c r="BF38" s="153"/>
      <c r="BG38" s="108"/>
      <c r="BH38" s="108"/>
    </row>
    <row r="39" spans="1:60" ht="11.45" x14ac:dyDescent="0.2">
      <c r="A39" s="12">
        <f>Forside!A50</f>
        <v>0</v>
      </c>
      <c r="B39" s="12">
        <f>Forside!B50</f>
        <v>0</v>
      </c>
      <c r="C39" s="53">
        <f>Forside!C50</f>
        <v>0</v>
      </c>
      <c r="D39" s="12">
        <f>Forside!D50</f>
        <v>0</v>
      </c>
      <c r="E39" s="12">
        <f>Forside!F50</f>
        <v>0</v>
      </c>
      <c r="F39" s="53">
        <f>Forside!H50</f>
        <v>0</v>
      </c>
      <c r="G39" s="12">
        <f>Forside!I50</f>
        <v>0</v>
      </c>
      <c r="H39" s="12">
        <f>Forside!J50</f>
        <v>0</v>
      </c>
      <c r="I39" s="12">
        <f>Forside!L50</f>
        <v>0</v>
      </c>
      <c r="J39" s="12">
        <f>Forside!O50</f>
        <v>0</v>
      </c>
      <c r="K39" s="12">
        <f>Forside!Q50</f>
        <v>0</v>
      </c>
      <c r="L39" s="12">
        <f>Forside!R50</f>
        <v>0</v>
      </c>
      <c r="M39" s="44" t="e">
        <f>VLOOKUP(B39,Data_afgrøder!$A$2:$BO$24,COLUMN(Data_afgrøder!BI:BI),FALSE)</f>
        <v>#N/A</v>
      </c>
      <c r="N39" s="44" t="e">
        <f>VLOOKUP(B39,Data_afgrøder!$A$2:$BO$24,COLUMN(Data_afgrøder!BG:BG),FALSE)</f>
        <v>#N/A</v>
      </c>
      <c r="O39" s="12" t="e">
        <f>(IF(H39&gt;0,H39,G39)-VLOOKUP(B39,Data_afgrøder!$A$1:$BH$28,COLUMN(Data_afgrøder!BF:BF),FALSE)-IFERROR(Beregninger_efterafgrøder_udlæg!L40,0))*Forside!$B$3/100</f>
        <v>#N/A</v>
      </c>
      <c r="P39" s="44" t="e">
        <f>O39*44/28*Forside!$B$5</f>
        <v>#N/A</v>
      </c>
      <c r="Q39" s="45" t="e">
        <f>M39*VLOOKUP(B39,Data_afgrøder!$A$1:$BX$29,COLUMN(Data_afgrøder!$BJ$2),FALSE)</f>
        <v>#N/A</v>
      </c>
      <c r="R39" s="126" t="e">
        <f>Q39*Forside!$B$3/100</f>
        <v>#N/A</v>
      </c>
      <c r="S39" s="44" t="e">
        <f>R39*44/28*Forside!$B$5</f>
        <v>#N/A</v>
      </c>
      <c r="T39" s="45" t="e">
        <f>N39*VLOOKUP(B39,Data_afgrøder!$A$1:$BR$29,COLUMN(Data_afgrøder!BK36),FALSE)</f>
        <v>#N/A</v>
      </c>
      <c r="U39" s="45" t="e">
        <f>T39*Forside!$B$3/100</f>
        <v>#N/A</v>
      </c>
      <c r="V39" s="44" t="e">
        <f>U39*44/28*Forside!$B$5</f>
        <v>#N/A</v>
      </c>
      <c r="W39" s="12">
        <f t="shared" si="14"/>
        <v>0</v>
      </c>
      <c r="X39" s="44">
        <f>W39*44/28*Forside!$B$5</f>
        <v>0</v>
      </c>
      <c r="Y39" s="44">
        <f>IF(D39="JB11",'Emissioner organogen jord'!$J$4,0)</f>
        <v>0</v>
      </c>
      <c r="Z39" s="44">
        <f t="shared" si="15"/>
        <v>0</v>
      </c>
      <c r="AA39" s="44">
        <f>Y39+(Z39*44/28*Forside!$B$5)</f>
        <v>0</v>
      </c>
      <c r="AB39" s="44" t="e">
        <f>((M39+N39)*0.45*0.097*VLOOKUP(B39,Data_afgrøder!$A$1:$BM$28,COLUMN(Data_afgrøder!$AS$1),FALSE)*VLOOKUP(Beregninger_afgrøder!B39,Data_afgrøder!$A$1:$BN$29,COLUMN(Data_afgrøder!$AT$1),FALSE))-397</f>
        <v>#N/A</v>
      </c>
      <c r="AC39" s="44" t="e">
        <f t="shared" si="13"/>
        <v>#N/A</v>
      </c>
      <c r="AD39" s="44">
        <f t="shared" si="16"/>
        <v>0</v>
      </c>
      <c r="AE39" s="12">
        <f>IF(H39&gt;0,H39,G39)*Forside!$B$8</f>
        <v>0</v>
      </c>
      <c r="AG39" s="12" t="e">
        <f>VLOOKUP(B39,Data_afgrøder!$A$2:$BO$28,COLUMN(Data_afgrøder!$BL$2),FALSE)</f>
        <v>#N/A</v>
      </c>
      <c r="AH39" s="12" t="e">
        <f>IF(AF39&gt;0,AF39,AG39)*Forside!$B$9</f>
        <v>#N/A</v>
      </c>
      <c r="AI39" s="110"/>
      <c r="AJ39" s="12" t="e">
        <f>VLOOKUP(B39,Data_afgrøder!$A$2:$BO$28,COLUMN(Data_afgrøder!$BM$2),FALSE)</f>
        <v>#N/A</v>
      </c>
      <c r="AK39" s="12" t="e">
        <f>Forside!$B$10*IF(AI39&gt;0,AI39,AJ39)</f>
        <v>#N/A</v>
      </c>
      <c r="AL39" s="12">
        <v>0</v>
      </c>
      <c r="AM39" s="12"/>
      <c r="AN39" s="44">
        <f>IF(Forside!S50="Beregn eller brug standardtal",Beregninger_brændstofforbrug!AE38,Forside!T50)</f>
        <v>0</v>
      </c>
      <c r="AO39" s="12" t="e">
        <f>VLOOKUP(B39,Data_afgrøder!$A$1:$BH$28,COLUMN(Data_afgrøder!AW:AW),FALSE)</f>
        <v>#N/A</v>
      </c>
      <c r="AP39" s="12">
        <f t="shared" si="17"/>
        <v>0</v>
      </c>
      <c r="AQ39" s="12">
        <f>AP39*5*Forside!$B$6</f>
        <v>0</v>
      </c>
      <c r="AR39" s="12">
        <v>0</v>
      </c>
      <c r="AS39" s="12">
        <f>AR39*Forside!$B$6</f>
        <v>0</v>
      </c>
      <c r="AT39" s="12">
        <v>0</v>
      </c>
      <c r="AU39" s="12">
        <f>AT39*Forside!$B$7</f>
        <v>0</v>
      </c>
      <c r="AV39" s="44" t="e">
        <f t="shared" si="18"/>
        <v>#N/A</v>
      </c>
      <c r="AW39" s="92" t="e">
        <f t="shared" si="19"/>
        <v>#N/A</v>
      </c>
      <c r="AX39" s="45" t="e">
        <f>AW39*44/28*Forside!$B$5</f>
        <v>#N/A</v>
      </c>
      <c r="AY39" s="44" t="e">
        <f t="shared" si="20"/>
        <v>#N/A</v>
      </c>
      <c r="AZ39" s="44" t="e">
        <f t="shared" si="9"/>
        <v>#N/A</v>
      </c>
      <c r="BA39" s="44" t="e">
        <f t="shared" si="12"/>
        <v>#N/A</v>
      </c>
      <c r="BC39" s="110"/>
      <c r="BD39" s="153"/>
      <c r="BE39" s="153"/>
      <c r="BF39" s="153"/>
      <c r="BG39" s="108"/>
      <c r="BH39" s="108"/>
    </row>
    <row r="40" spans="1:60" ht="11.45" x14ac:dyDescent="0.2">
      <c r="A40" s="12">
        <f>Forside!A51</f>
        <v>0</v>
      </c>
      <c r="B40" s="12">
        <f>Forside!B51</f>
        <v>0</v>
      </c>
      <c r="C40" s="53">
        <f>Forside!C51</f>
        <v>0</v>
      </c>
      <c r="D40" s="12">
        <f>Forside!D51</f>
        <v>0</v>
      </c>
      <c r="E40" s="12">
        <f>Forside!F51</f>
        <v>0</v>
      </c>
      <c r="F40" s="53">
        <f>Forside!H51</f>
        <v>0</v>
      </c>
      <c r="G40" s="12">
        <f>Forside!I51</f>
        <v>0</v>
      </c>
      <c r="H40" s="12">
        <f>Forside!J51</f>
        <v>0</v>
      </c>
      <c r="I40" s="12">
        <f>Forside!L51</f>
        <v>0</v>
      </c>
      <c r="J40" s="12">
        <f>Forside!O51</f>
        <v>0</v>
      </c>
      <c r="K40" s="12">
        <f>Forside!Q51</f>
        <v>0</v>
      </c>
      <c r="L40" s="12">
        <f>Forside!R51</f>
        <v>0</v>
      </c>
      <c r="M40" s="44" t="e">
        <f>VLOOKUP(B40,Data_afgrøder!$A$2:$BO$24,COLUMN(Data_afgrøder!BI:BI),FALSE)</f>
        <v>#N/A</v>
      </c>
      <c r="N40" s="44" t="e">
        <f>VLOOKUP(B40,Data_afgrøder!$A$2:$BO$24,COLUMN(Data_afgrøder!BG:BG),FALSE)</f>
        <v>#N/A</v>
      </c>
      <c r="O40" s="12" t="e">
        <f>(IF(H40&gt;0,H40,G40)-VLOOKUP(B40,Data_afgrøder!$A$1:$BH$28,COLUMN(Data_afgrøder!BF:BF),FALSE)-IFERROR(Beregninger_efterafgrøder_udlæg!L41,0))*Forside!$B$3/100</f>
        <v>#N/A</v>
      </c>
      <c r="P40" s="44" t="e">
        <f>O40*44/28*Forside!$B$5</f>
        <v>#N/A</v>
      </c>
      <c r="Q40" s="45" t="e">
        <f>M40*VLOOKUP(B40,Data_afgrøder!$A$1:$BX$29,COLUMN(Data_afgrøder!$BJ$2),FALSE)</f>
        <v>#N/A</v>
      </c>
      <c r="R40" s="126" t="e">
        <f>Q40*Forside!$B$3/100</f>
        <v>#N/A</v>
      </c>
      <c r="S40" s="44" t="e">
        <f>R40*44/28*Forside!$B$5</f>
        <v>#N/A</v>
      </c>
      <c r="T40" s="45" t="e">
        <f>N40*VLOOKUP(B40,Data_afgrøder!$A$1:$BR$29,COLUMN(Data_afgrøder!BK37),FALSE)</f>
        <v>#N/A</v>
      </c>
      <c r="U40" s="45" t="e">
        <f>T40*Forside!$B$3/100</f>
        <v>#N/A</v>
      </c>
      <c r="V40" s="44" t="e">
        <f>U40*44/28*Forside!$B$5</f>
        <v>#N/A</v>
      </c>
      <c r="W40" s="12">
        <f t="shared" si="14"/>
        <v>0</v>
      </c>
      <c r="X40" s="44">
        <f>W40*44/28*Forside!$B$5</f>
        <v>0</v>
      </c>
      <c r="Y40" s="44">
        <f>IF(D40="JB11",'Emissioner organogen jord'!$J$4,0)</f>
        <v>0</v>
      </c>
      <c r="Z40" s="44">
        <f t="shared" si="15"/>
        <v>0</v>
      </c>
      <c r="AA40" s="44">
        <f>Y40+(Z40*44/28*Forside!$B$5)</f>
        <v>0</v>
      </c>
      <c r="AB40" s="44" t="e">
        <f>((M40+N40)*0.45*0.097*VLOOKUP(B40,Data_afgrøder!$A$1:$BM$28,COLUMN(Data_afgrøder!$AS$1),FALSE)*VLOOKUP(Beregninger_afgrøder!B40,Data_afgrøder!$A$1:$BN$29,COLUMN(Data_afgrøder!$AT$1),FALSE))-397</f>
        <v>#N/A</v>
      </c>
      <c r="AC40" s="44" t="e">
        <f t="shared" si="13"/>
        <v>#N/A</v>
      </c>
      <c r="AD40" s="44">
        <f t="shared" si="16"/>
        <v>0</v>
      </c>
      <c r="AE40" s="12">
        <f>IF(H40&gt;0,H40,G40)*Forside!$B$8</f>
        <v>0</v>
      </c>
      <c r="AG40" s="12" t="e">
        <f>VLOOKUP(B40,Data_afgrøder!$A$2:$BO$28,COLUMN(Data_afgrøder!$BL$2),FALSE)</f>
        <v>#N/A</v>
      </c>
      <c r="AH40" s="12" t="e">
        <f>IF(AF40&gt;0,AF40,AG40)*Forside!$B$9</f>
        <v>#N/A</v>
      </c>
      <c r="AI40" s="110"/>
      <c r="AJ40" s="12" t="e">
        <f>VLOOKUP(B40,Data_afgrøder!$A$2:$BO$28,COLUMN(Data_afgrøder!$BM$2),FALSE)</f>
        <v>#N/A</v>
      </c>
      <c r="AK40" s="12" t="e">
        <f>Forside!$B$10*IF(AI40&gt;0,AI40,AJ40)</f>
        <v>#N/A</v>
      </c>
      <c r="AL40" s="12">
        <v>0</v>
      </c>
      <c r="AM40" s="12"/>
      <c r="AN40" s="44">
        <f>IF(Forside!S51="Beregn eller brug standardtal",Beregninger_brændstofforbrug!AE39,Forside!T51)</f>
        <v>0</v>
      </c>
      <c r="AO40" s="12" t="e">
        <f>VLOOKUP(B40,Data_afgrøder!$A$1:$BH$28,COLUMN(Data_afgrøder!AW:AW),FALSE)</f>
        <v>#N/A</v>
      </c>
      <c r="AP40" s="12">
        <f t="shared" si="17"/>
        <v>0</v>
      </c>
      <c r="AQ40" s="12">
        <f>AP40*5*Forside!$B$6</f>
        <v>0</v>
      </c>
      <c r="AR40" s="12">
        <v>0</v>
      </c>
      <c r="AS40" s="12">
        <f>AR40*Forside!$B$6</f>
        <v>0</v>
      </c>
      <c r="AT40" s="12">
        <v>0</v>
      </c>
      <c r="AU40" s="12">
        <f>AT40*Forside!$B$7</f>
        <v>0</v>
      </c>
      <c r="AV40" s="44" t="e">
        <f t="shared" si="18"/>
        <v>#N/A</v>
      </c>
      <c r="AW40" s="92" t="e">
        <f t="shared" si="19"/>
        <v>#N/A</v>
      </c>
      <c r="AX40" s="45" t="e">
        <f>AW40*44/28*Forside!$B$5</f>
        <v>#N/A</v>
      </c>
      <c r="AY40" s="44" t="e">
        <f t="shared" si="20"/>
        <v>#N/A</v>
      </c>
      <c r="AZ40" s="44" t="e">
        <f t="shared" si="9"/>
        <v>#N/A</v>
      </c>
      <c r="BA40" s="44" t="e">
        <f t="shared" si="12"/>
        <v>#N/A</v>
      </c>
      <c r="BC40" s="110"/>
      <c r="BD40" s="153"/>
      <c r="BE40" s="153"/>
      <c r="BF40" s="153"/>
      <c r="BG40" s="108"/>
      <c r="BH40" s="108"/>
    </row>
    <row r="41" spans="1:60" ht="11.45" x14ac:dyDescent="0.2">
      <c r="A41" s="12">
        <f>Forside!A52</f>
        <v>0</v>
      </c>
      <c r="B41" s="12">
        <f>Forside!B52</f>
        <v>0</v>
      </c>
      <c r="C41" s="53">
        <f>Forside!C52</f>
        <v>0</v>
      </c>
      <c r="D41" s="12">
        <f>Forside!D52</f>
        <v>0</v>
      </c>
      <c r="E41" s="12">
        <f>Forside!F52</f>
        <v>0</v>
      </c>
      <c r="F41" s="53">
        <f>Forside!H52</f>
        <v>0</v>
      </c>
      <c r="G41" s="12">
        <f>Forside!I52</f>
        <v>0</v>
      </c>
      <c r="H41" s="12">
        <f>Forside!J52</f>
        <v>0</v>
      </c>
      <c r="I41" s="12">
        <f>Forside!L52</f>
        <v>0</v>
      </c>
      <c r="J41" s="12">
        <f>Forside!O52</f>
        <v>0</v>
      </c>
      <c r="K41" s="12">
        <f>Forside!Q52</f>
        <v>0</v>
      </c>
      <c r="L41" s="12">
        <f>Forside!R52</f>
        <v>0</v>
      </c>
      <c r="M41" s="44" t="e">
        <f>VLOOKUP(B41,Data_afgrøder!$A$2:$BO$24,COLUMN(Data_afgrøder!BI:BI),FALSE)</f>
        <v>#N/A</v>
      </c>
      <c r="N41" s="44" t="e">
        <f>VLOOKUP(B41,Data_afgrøder!$A$2:$BO$24,COLUMN(Data_afgrøder!BG:BG),FALSE)</f>
        <v>#N/A</v>
      </c>
      <c r="O41" s="12" t="e">
        <f>(IF(H41&gt;0,H41,G41)-VLOOKUP(B41,Data_afgrøder!$A$1:$BH$28,COLUMN(Data_afgrøder!BF:BF),FALSE)-IFERROR(Beregninger_efterafgrøder_udlæg!L42,0))*Forside!$B$3/100</f>
        <v>#N/A</v>
      </c>
      <c r="P41" s="44" t="e">
        <f>O41*44/28*Forside!$B$5</f>
        <v>#N/A</v>
      </c>
      <c r="Q41" s="45" t="e">
        <f>M41*VLOOKUP(B41,Data_afgrøder!$A$1:$BX$29,COLUMN(Data_afgrøder!$BJ$2),FALSE)</f>
        <v>#N/A</v>
      </c>
      <c r="R41" s="126" t="e">
        <f>Q41*Forside!$B$3/100</f>
        <v>#N/A</v>
      </c>
      <c r="S41" s="44" t="e">
        <f>R41*44/28*Forside!$B$5</f>
        <v>#N/A</v>
      </c>
      <c r="T41" s="45" t="e">
        <f>N41*VLOOKUP(B41,Data_afgrøder!$A$1:$BR$29,COLUMN(Data_afgrøder!BK38),FALSE)</f>
        <v>#N/A</v>
      </c>
      <c r="U41" s="45" t="e">
        <f>T41*Forside!$B$3/100</f>
        <v>#N/A</v>
      </c>
      <c r="V41" s="44" t="e">
        <f>U41*44/28*Forside!$B$5</f>
        <v>#N/A</v>
      </c>
      <c r="W41" s="12">
        <f t="shared" si="14"/>
        <v>0</v>
      </c>
      <c r="X41" s="44">
        <f>W41*44/28*Forside!$B$5</f>
        <v>0</v>
      </c>
      <c r="Y41" s="44">
        <f>IF(D41="JB11",'Emissioner organogen jord'!$J$4,0)</f>
        <v>0</v>
      </c>
      <c r="Z41" s="44">
        <f t="shared" si="15"/>
        <v>0</v>
      </c>
      <c r="AA41" s="44">
        <f>Y41+(Z41*44/28*Forside!$B$5)</f>
        <v>0</v>
      </c>
      <c r="AB41" s="44" t="e">
        <f>((M41+N41)*0.45*0.097*VLOOKUP(B41,Data_afgrøder!$A$1:$BM$28,COLUMN(Data_afgrøder!$AS$1),FALSE)*VLOOKUP(Beregninger_afgrøder!B41,Data_afgrøder!$A$1:$BN$29,COLUMN(Data_afgrøder!$AT$1),FALSE))-397</f>
        <v>#N/A</v>
      </c>
      <c r="AC41" s="44" t="e">
        <f t="shared" si="13"/>
        <v>#N/A</v>
      </c>
      <c r="AD41" s="44">
        <f t="shared" si="16"/>
        <v>0</v>
      </c>
      <c r="AE41" s="12">
        <f>IF(H41&gt;0,H41,G41)*Forside!$B$8</f>
        <v>0</v>
      </c>
      <c r="AG41" s="12" t="e">
        <f>VLOOKUP(B41,Data_afgrøder!$A$2:$BO$28,COLUMN(Data_afgrøder!$BL$2),FALSE)</f>
        <v>#N/A</v>
      </c>
      <c r="AH41" s="12" t="e">
        <f>IF(AF41&gt;0,AF41,AG41)*Forside!$B$9</f>
        <v>#N/A</v>
      </c>
      <c r="AI41" s="110"/>
      <c r="AJ41" s="12" t="e">
        <f>VLOOKUP(B41,Data_afgrøder!$A$2:$BO$28,COLUMN(Data_afgrøder!$BM$2),FALSE)</f>
        <v>#N/A</v>
      </c>
      <c r="AK41" s="12" t="e">
        <f>Forside!$B$10*IF(AI41&gt;0,AI41,AJ41)</f>
        <v>#N/A</v>
      </c>
      <c r="AL41" s="12">
        <v>0</v>
      </c>
      <c r="AM41" s="12"/>
      <c r="AN41" s="44">
        <f>IF(Forside!S52="Beregn eller brug standardtal",Beregninger_brændstofforbrug!AE40,Forside!T52)</f>
        <v>0</v>
      </c>
      <c r="AO41" s="12" t="e">
        <f>VLOOKUP(B41,Data_afgrøder!$A$1:$BH$28,COLUMN(Data_afgrøder!AW:AW),FALSE)</f>
        <v>#N/A</v>
      </c>
      <c r="AP41" s="12">
        <f t="shared" si="17"/>
        <v>0</v>
      </c>
      <c r="AQ41" s="12">
        <f>AP41*5*Forside!$B$6</f>
        <v>0</v>
      </c>
      <c r="AR41" s="12">
        <v>0</v>
      </c>
      <c r="AS41" s="12">
        <f>AR41*Forside!$B$6</f>
        <v>0</v>
      </c>
      <c r="AT41" s="12">
        <v>0</v>
      </c>
      <c r="AU41" s="12">
        <f>AT41*Forside!$B$7</f>
        <v>0</v>
      </c>
      <c r="AV41" s="44" t="e">
        <f t="shared" si="18"/>
        <v>#N/A</v>
      </c>
      <c r="AW41" s="92" t="e">
        <f t="shared" si="19"/>
        <v>#N/A</v>
      </c>
      <c r="AX41" s="45" t="e">
        <f>AW41*44/28*Forside!$B$5</f>
        <v>#N/A</v>
      </c>
      <c r="AY41" s="44" t="e">
        <f t="shared" si="20"/>
        <v>#N/A</v>
      </c>
      <c r="AZ41" s="44" t="e">
        <f t="shared" si="9"/>
        <v>#N/A</v>
      </c>
      <c r="BA41" s="44" t="e">
        <f t="shared" si="12"/>
        <v>#N/A</v>
      </c>
      <c r="BC41" s="110"/>
      <c r="BD41" s="153"/>
      <c r="BE41" s="153"/>
      <c r="BF41" s="153"/>
      <c r="BG41" s="108"/>
      <c r="BH41" s="108"/>
    </row>
    <row r="42" spans="1:60" ht="11.45" x14ac:dyDescent="0.2">
      <c r="A42" s="12">
        <f>Forside!A53</f>
        <v>0</v>
      </c>
      <c r="B42" s="12">
        <f>Forside!B53</f>
        <v>0</v>
      </c>
      <c r="C42" s="53">
        <f>Forside!C53</f>
        <v>0</v>
      </c>
      <c r="D42" s="12">
        <f>Forside!D53</f>
        <v>0</v>
      </c>
      <c r="E42" s="12">
        <f>Forside!F53</f>
        <v>0</v>
      </c>
      <c r="F42" s="53">
        <f>Forside!H53</f>
        <v>0</v>
      </c>
      <c r="G42" s="12">
        <f>Forside!I53</f>
        <v>0</v>
      </c>
      <c r="H42" s="12">
        <f>Forside!J53</f>
        <v>0</v>
      </c>
      <c r="I42" s="12">
        <f>Forside!L53</f>
        <v>0</v>
      </c>
      <c r="J42" s="12">
        <f>Forside!O53</f>
        <v>0</v>
      </c>
      <c r="K42" s="12">
        <f>Forside!Q53</f>
        <v>0</v>
      </c>
      <c r="L42" s="12">
        <f>Forside!R53</f>
        <v>0</v>
      </c>
      <c r="M42" s="44" t="e">
        <f>VLOOKUP(B42,Data_afgrøder!$A$2:$BO$24,COLUMN(Data_afgrøder!BI:BI),FALSE)</f>
        <v>#N/A</v>
      </c>
      <c r="N42" s="44" t="e">
        <f>VLOOKUP(B42,Data_afgrøder!$A$2:$BO$24,COLUMN(Data_afgrøder!BG:BG),FALSE)</f>
        <v>#N/A</v>
      </c>
      <c r="O42" s="12" t="e">
        <f>(IF(H42&gt;0,H42,G42)-VLOOKUP(B42,Data_afgrøder!$A$1:$BH$28,COLUMN(Data_afgrøder!BF:BF),FALSE)-IFERROR(Beregninger_efterafgrøder_udlæg!L43,0))*Forside!$B$3/100</f>
        <v>#N/A</v>
      </c>
      <c r="P42" s="44" t="e">
        <f>O42*44/28*Forside!$B$5</f>
        <v>#N/A</v>
      </c>
      <c r="Q42" s="45" t="e">
        <f>M42*VLOOKUP(B42,Data_afgrøder!$A$1:$BX$29,COLUMN(Data_afgrøder!$BJ$2),FALSE)</f>
        <v>#N/A</v>
      </c>
      <c r="R42" s="126" t="e">
        <f>Q42*Forside!$B$3/100</f>
        <v>#N/A</v>
      </c>
      <c r="S42" s="44" t="e">
        <f>R42*44/28*Forside!$B$5</f>
        <v>#N/A</v>
      </c>
      <c r="T42" s="45" t="e">
        <f>N42*VLOOKUP(B42,Data_afgrøder!$A$1:$BR$29,COLUMN(Data_afgrøder!BK39),FALSE)</f>
        <v>#N/A</v>
      </c>
      <c r="U42" s="45" t="e">
        <f>T42*Forside!$B$3/100</f>
        <v>#N/A</v>
      </c>
      <c r="V42" s="44" t="e">
        <f>U42*44/28*Forside!$B$5</f>
        <v>#N/A</v>
      </c>
      <c r="W42" s="12">
        <f t="shared" si="14"/>
        <v>0</v>
      </c>
      <c r="X42" s="44">
        <f>W42*44/28*Forside!$B$5</f>
        <v>0</v>
      </c>
      <c r="Y42" s="44">
        <f>IF(D42="JB11",'Emissioner organogen jord'!$J$4,0)</f>
        <v>0</v>
      </c>
      <c r="Z42" s="44">
        <f t="shared" si="15"/>
        <v>0</v>
      </c>
      <c r="AA42" s="44">
        <f>Y42+(Z42*44/28*Forside!$B$5)</f>
        <v>0</v>
      </c>
      <c r="AB42" s="44" t="e">
        <f>((M42+N42)*0.45*0.097*VLOOKUP(B42,Data_afgrøder!$A$1:$BM$28,COLUMN(Data_afgrøder!$AS$1),FALSE)*VLOOKUP(Beregninger_afgrøder!B42,Data_afgrøder!$A$1:$BN$29,COLUMN(Data_afgrøder!$AT$1),FALSE))-397</f>
        <v>#N/A</v>
      </c>
      <c r="AC42" s="44" t="e">
        <f t="shared" si="13"/>
        <v>#N/A</v>
      </c>
      <c r="AD42" s="44">
        <f t="shared" si="16"/>
        <v>0</v>
      </c>
      <c r="AE42" s="12">
        <f>IF(H42&gt;0,H42,G42)*Forside!$B$8</f>
        <v>0</v>
      </c>
      <c r="AG42" s="12" t="e">
        <f>VLOOKUP(B42,Data_afgrøder!$A$2:$BO$28,COLUMN(Data_afgrøder!$BL$2),FALSE)</f>
        <v>#N/A</v>
      </c>
      <c r="AH42" s="12" t="e">
        <f>IF(AF42&gt;0,AF42,AG42)*Forside!$B$9</f>
        <v>#N/A</v>
      </c>
      <c r="AI42" s="110"/>
      <c r="AJ42" s="12" t="e">
        <f>VLOOKUP(B42,Data_afgrøder!$A$2:$BO$28,COLUMN(Data_afgrøder!$BM$2),FALSE)</f>
        <v>#N/A</v>
      </c>
      <c r="AK42" s="12" t="e">
        <f>Forside!$B$10*IF(AI42&gt;0,AI42,AJ42)</f>
        <v>#N/A</v>
      </c>
      <c r="AL42" s="12">
        <v>0</v>
      </c>
      <c r="AM42" s="12"/>
      <c r="AN42" s="44">
        <f>IF(Forside!S53="Beregn eller brug standardtal",Beregninger_brændstofforbrug!AE41,Forside!T53)</f>
        <v>0</v>
      </c>
      <c r="AO42" s="12" t="e">
        <f>VLOOKUP(B42,Data_afgrøder!$A$1:$BH$28,COLUMN(Data_afgrøder!AW:AW),FALSE)</f>
        <v>#N/A</v>
      </c>
      <c r="AP42" s="12">
        <f t="shared" si="17"/>
        <v>0</v>
      </c>
      <c r="AQ42" s="12">
        <f>AP42*5*Forside!$B$6</f>
        <v>0</v>
      </c>
      <c r="AR42" s="12">
        <v>0</v>
      </c>
      <c r="AS42" s="12">
        <f>AR42*Forside!$B$6</f>
        <v>0</v>
      </c>
      <c r="AT42" s="12">
        <v>0</v>
      </c>
      <c r="AU42" s="12">
        <f>AT42*Forside!$B$7</f>
        <v>0</v>
      </c>
      <c r="AV42" s="44" t="e">
        <f t="shared" si="18"/>
        <v>#N/A</v>
      </c>
      <c r="AW42" s="92" t="e">
        <f t="shared" si="19"/>
        <v>#N/A</v>
      </c>
      <c r="AX42" s="45" t="e">
        <f>AW42*44/28*Forside!$B$5</f>
        <v>#N/A</v>
      </c>
      <c r="AY42" s="44" t="e">
        <f t="shared" si="20"/>
        <v>#N/A</v>
      </c>
      <c r="AZ42" s="44" t="e">
        <f t="shared" si="9"/>
        <v>#N/A</v>
      </c>
      <c r="BA42" s="44" t="e">
        <f t="shared" si="12"/>
        <v>#N/A</v>
      </c>
      <c r="BC42" s="110"/>
      <c r="BD42" s="153"/>
      <c r="BE42" s="153"/>
      <c r="BF42" s="153"/>
      <c r="BG42" s="108"/>
      <c r="BH42" s="108"/>
    </row>
    <row r="43" spans="1:60" ht="11.45" x14ac:dyDescent="0.2">
      <c r="A43" s="12">
        <f>Forside!A54</f>
        <v>0</v>
      </c>
      <c r="B43" s="12">
        <f>Forside!B54</f>
        <v>0</v>
      </c>
      <c r="C43" s="53">
        <f>Forside!C54</f>
        <v>0</v>
      </c>
      <c r="D43" s="12">
        <f>Forside!D54</f>
        <v>0</v>
      </c>
      <c r="E43" s="12">
        <f>Forside!F54</f>
        <v>0</v>
      </c>
      <c r="F43" s="53">
        <f>Forside!H54</f>
        <v>0</v>
      </c>
      <c r="G43" s="12">
        <f>Forside!I54</f>
        <v>0</v>
      </c>
      <c r="H43" s="12">
        <f>Forside!J54</f>
        <v>0</v>
      </c>
      <c r="I43" s="12">
        <f>Forside!L54</f>
        <v>0</v>
      </c>
      <c r="J43" s="12">
        <f>Forside!O54</f>
        <v>0</v>
      </c>
      <c r="K43" s="12">
        <f>Forside!Q54</f>
        <v>0</v>
      </c>
      <c r="L43" s="12">
        <f>Forside!R54</f>
        <v>0</v>
      </c>
      <c r="M43" s="44" t="e">
        <f>VLOOKUP(B43,Data_afgrøder!$A$2:$BO$24,COLUMN(Data_afgrøder!BI:BI),FALSE)</f>
        <v>#N/A</v>
      </c>
      <c r="N43" s="44" t="e">
        <f>VLOOKUP(B43,Data_afgrøder!$A$2:$BO$24,COLUMN(Data_afgrøder!BG:BG),FALSE)</f>
        <v>#N/A</v>
      </c>
      <c r="O43" s="12" t="e">
        <f>(IF(H43&gt;0,H43,G43)-VLOOKUP(B43,Data_afgrøder!$A$1:$BH$28,COLUMN(Data_afgrøder!BF:BF),FALSE)-IFERROR(Beregninger_efterafgrøder_udlæg!L44,0))*Forside!$B$3/100</f>
        <v>#N/A</v>
      </c>
      <c r="P43" s="44" t="e">
        <f>O43*44/28*Forside!$B$5</f>
        <v>#N/A</v>
      </c>
      <c r="Q43" s="45" t="e">
        <f>M43*VLOOKUP(B43,Data_afgrøder!$A$1:$BX$29,COLUMN(Data_afgrøder!$BJ$2),FALSE)</f>
        <v>#N/A</v>
      </c>
      <c r="R43" s="126" t="e">
        <f>Q43*Forside!$B$3/100</f>
        <v>#N/A</v>
      </c>
      <c r="S43" s="44" t="e">
        <f>R43*44/28*Forside!$B$5</f>
        <v>#N/A</v>
      </c>
      <c r="T43" s="45" t="e">
        <f>N43*VLOOKUP(B43,Data_afgrøder!$A$1:$BR$29,COLUMN(Data_afgrøder!BK40),FALSE)</f>
        <v>#N/A</v>
      </c>
      <c r="U43" s="45" t="e">
        <f>T43*Forside!$B$3/100</f>
        <v>#N/A</v>
      </c>
      <c r="V43" s="44" t="e">
        <f>U43*44/28*Forside!$B$5</f>
        <v>#N/A</v>
      </c>
      <c r="W43" s="12">
        <f t="shared" si="14"/>
        <v>0</v>
      </c>
      <c r="X43" s="44">
        <f>W43*44/28*Forside!$B$5</f>
        <v>0</v>
      </c>
      <c r="Y43" s="44">
        <f>IF(D43="JB11",'Emissioner organogen jord'!$J$4,0)</f>
        <v>0</v>
      </c>
      <c r="Z43" s="44">
        <f t="shared" si="15"/>
        <v>0</v>
      </c>
      <c r="AA43" s="44">
        <f>Y43+(Z43*44/28*Forside!$B$5)</f>
        <v>0</v>
      </c>
      <c r="AB43" s="44" t="e">
        <f>((M43+N43)*0.45*0.097*VLOOKUP(B43,Data_afgrøder!$A$1:$BM$28,COLUMN(Data_afgrøder!$AS$1),FALSE)*VLOOKUP(Beregninger_afgrøder!B43,Data_afgrøder!$A$1:$BN$29,COLUMN(Data_afgrøder!$AT$1),FALSE))-397</f>
        <v>#N/A</v>
      </c>
      <c r="AC43" s="44" t="e">
        <f t="shared" si="13"/>
        <v>#N/A</v>
      </c>
      <c r="AD43" s="44">
        <f t="shared" si="16"/>
        <v>0</v>
      </c>
      <c r="AE43" s="12">
        <f>IF(H43&gt;0,H43,G43)*Forside!$B$8</f>
        <v>0</v>
      </c>
      <c r="AG43" s="12" t="e">
        <f>VLOOKUP(B43,Data_afgrøder!$A$2:$BO$28,COLUMN(Data_afgrøder!$BL$2),FALSE)</f>
        <v>#N/A</v>
      </c>
      <c r="AH43" s="12" t="e">
        <f>IF(AF43&gt;0,AF43,AG43)*Forside!$B$9</f>
        <v>#N/A</v>
      </c>
      <c r="AI43" s="110"/>
      <c r="AJ43" s="12" t="e">
        <f>VLOOKUP(B43,Data_afgrøder!$A$2:$BO$28,COLUMN(Data_afgrøder!$BM$2),FALSE)</f>
        <v>#N/A</v>
      </c>
      <c r="AK43" s="12" t="e">
        <f>Forside!$B$10*IF(AI43&gt;0,AI43,AJ43)</f>
        <v>#N/A</v>
      </c>
      <c r="AL43" s="12">
        <v>0</v>
      </c>
      <c r="AM43" s="12"/>
      <c r="AN43" s="44">
        <f>IF(Forside!S54="Beregn eller brug standardtal",Beregninger_brændstofforbrug!AE42,Forside!T54)</f>
        <v>0</v>
      </c>
      <c r="AO43" s="12" t="e">
        <f>VLOOKUP(B43,Data_afgrøder!$A$1:$BH$28,COLUMN(Data_afgrøder!AW:AW),FALSE)</f>
        <v>#N/A</v>
      </c>
      <c r="AP43" s="12">
        <f t="shared" si="17"/>
        <v>0</v>
      </c>
      <c r="AQ43" s="12">
        <f>AP43*5*Forside!$B$6</f>
        <v>0</v>
      </c>
      <c r="AR43" s="12">
        <v>0</v>
      </c>
      <c r="AS43" s="12">
        <f>AR43*Forside!$B$6</f>
        <v>0</v>
      </c>
      <c r="AT43" s="12">
        <v>0</v>
      </c>
      <c r="AU43" s="12">
        <f>AT43*Forside!$B$7</f>
        <v>0</v>
      </c>
      <c r="AV43" s="44" t="e">
        <f t="shared" si="18"/>
        <v>#N/A</v>
      </c>
      <c r="AW43" s="92" t="e">
        <f t="shared" si="19"/>
        <v>#N/A</v>
      </c>
      <c r="AX43" s="45" t="e">
        <f>AW43*44/28*Forside!$B$5</f>
        <v>#N/A</v>
      </c>
      <c r="AY43" s="44" t="e">
        <f t="shared" si="20"/>
        <v>#N/A</v>
      </c>
      <c r="AZ43" s="44" t="e">
        <f t="shared" si="9"/>
        <v>#N/A</v>
      </c>
      <c r="BA43" s="44" t="e">
        <f t="shared" si="12"/>
        <v>#N/A</v>
      </c>
      <c r="BC43" s="110"/>
      <c r="BD43" s="153"/>
      <c r="BE43" s="153"/>
      <c r="BF43" s="153"/>
      <c r="BG43" s="108"/>
      <c r="BH43" s="108"/>
    </row>
    <row r="44" spans="1:60" ht="11.45" x14ac:dyDescent="0.2">
      <c r="A44" s="12">
        <f>Forside!A55</f>
        <v>0</v>
      </c>
      <c r="B44" s="12">
        <f>Forside!B55</f>
        <v>0</v>
      </c>
      <c r="C44" s="53">
        <f>Forside!C55</f>
        <v>0</v>
      </c>
      <c r="D44" s="12">
        <f>Forside!D55</f>
        <v>0</v>
      </c>
      <c r="E44" s="12">
        <f>Forside!F55</f>
        <v>0</v>
      </c>
      <c r="F44" s="53">
        <f>Forside!H55</f>
        <v>0</v>
      </c>
      <c r="G44" s="12">
        <f>Forside!I55</f>
        <v>0</v>
      </c>
      <c r="H44" s="12">
        <f>Forside!J55</f>
        <v>0</v>
      </c>
      <c r="I44" s="12">
        <f>Forside!L55</f>
        <v>0</v>
      </c>
      <c r="J44" s="12">
        <f>Forside!O55</f>
        <v>0</v>
      </c>
      <c r="K44" s="12">
        <f>Forside!Q55</f>
        <v>0</v>
      </c>
      <c r="L44" s="12">
        <f>Forside!R55</f>
        <v>0</v>
      </c>
      <c r="M44" s="44" t="e">
        <f>VLOOKUP(B44,Data_afgrøder!$A$2:$BO$24,COLUMN(Data_afgrøder!BI:BI),FALSE)</f>
        <v>#N/A</v>
      </c>
      <c r="N44" s="44" t="e">
        <f>VLOOKUP(B44,Data_afgrøder!$A$2:$BO$24,COLUMN(Data_afgrøder!BG:BG),FALSE)</f>
        <v>#N/A</v>
      </c>
      <c r="O44" s="12" t="e">
        <f>(IF(H44&gt;0,H44,G44)-VLOOKUP(B44,Data_afgrøder!$A$1:$BH$28,COLUMN(Data_afgrøder!BF:BF),FALSE)-IFERROR(Beregninger_efterafgrøder_udlæg!L45,0))*Forside!$B$3/100</f>
        <v>#N/A</v>
      </c>
      <c r="P44" s="44" t="e">
        <f>O44*44/28*Forside!$B$5</f>
        <v>#N/A</v>
      </c>
      <c r="Q44" s="45" t="e">
        <f>M44*VLOOKUP(B44,Data_afgrøder!$A$1:$BX$29,COLUMN(Data_afgrøder!$BJ$2),FALSE)</f>
        <v>#N/A</v>
      </c>
      <c r="R44" s="126" t="e">
        <f>Q44*Forside!$B$3/100</f>
        <v>#N/A</v>
      </c>
      <c r="S44" s="44" t="e">
        <f>R44*44/28*Forside!$B$5</f>
        <v>#N/A</v>
      </c>
      <c r="T44" s="45" t="e">
        <f>N44*VLOOKUP(B44,Data_afgrøder!$A$1:$BR$29,COLUMN(Data_afgrøder!BK41),FALSE)</f>
        <v>#N/A</v>
      </c>
      <c r="U44" s="45" t="e">
        <f>T44*Forside!$B$3/100</f>
        <v>#N/A</v>
      </c>
      <c r="V44" s="44" t="e">
        <f>U44*44/28*Forside!$B$5</f>
        <v>#N/A</v>
      </c>
      <c r="W44" s="12">
        <f t="shared" si="14"/>
        <v>0</v>
      </c>
      <c r="X44" s="44">
        <f>W44*44/28*Forside!$B$5</f>
        <v>0</v>
      </c>
      <c r="Y44" s="44">
        <f>IF(D44="JB11",'Emissioner organogen jord'!$J$4,0)</f>
        <v>0</v>
      </c>
      <c r="Z44" s="44">
        <f t="shared" si="15"/>
        <v>0</v>
      </c>
      <c r="AA44" s="44">
        <f>Y44+(Z44*44/28*Forside!$B$5)</f>
        <v>0</v>
      </c>
      <c r="AB44" s="44" t="e">
        <f>((M44+N44)*0.45*0.097*VLOOKUP(B44,Data_afgrøder!$A$1:$BM$28,COLUMN(Data_afgrøder!$AS$1),FALSE)*VLOOKUP(Beregninger_afgrøder!B44,Data_afgrøder!$A$1:$BN$29,COLUMN(Data_afgrøder!$AT$1),FALSE))-397</f>
        <v>#N/A</v>
      </c>
      <c r="AC44" s="44" t="e">
        <f t="shared" si="13"/>
        <v>#N/A</v>
      </c>
      <c r="AD44" s="44">
        <f t="shared" si="16"/>
        <v>0</v>
      </c>
      <c r="AE44" s="12">
        <f>IF(H44&gt;0,H44,G44)*Forside!$B$8</f>
        <v>0</v>
      </c>
      <c r="AG44" s="12" t="e">
        <f>VLOOKUP(B44,Data_afgrøder!$A$2:$BO$28,COLUMN(Data_afgrøder!$BL$2),FALSE)</f>
        <v>#N/A</v>
      </c>
      <c r="AH44" s="12" t="e">
        <f>IF(AF44&gt;0,AF44,AG44)*Forside!$B$9</f>
        <v>#N/A</v>
      </c>
      <c r="AI44" s="110"/>
      <c r="AJ44" s="12" t="e">
        <f>VLOOKUP(B44,Data_afgrøder!$A$2:$BO$28,COLUMN(Data_afgrøder!$BM$2),FALSE)</f>
        <v>#N/A</v>
      </c>
      <c r="AK44" s="12" t="e">
        <f>Forside!$B$10*IF(AI44&gt;0,AI44,AJ44)</f>
        <v>#N/A</v>
      </c>
      <c r="AL44" s="12">
        <v>0</v>
      </c>
      <c r="AM44" s="12"/>
      <c r="AN44" s="44">
        <f>IF(Forside!S55="Beregn eller brug standardtal",Beregninger_brændstofforbrug!AE43,Forside!T55)</f>
        <v>0</v>
      </c>
      <c r="AO44" s="12" t="e">
        <f>VLOOKUP(B44,Data_afgrøder!$A$1:$BH$28,COLUMN(Data_afgrøder!AW:AW),FALSE)</f>
        <v>#N/A</v>
      </c>
      <c r="AP44" s="12">
        <f t="shared" si="17"/>
        <v>0</v>
      </c>
      <c r="AQ44" s="12">
        <f>AP44*5*Forside!$B$6</f>
        <v>0</v>
      </c>
      <c r="AR44" s="12">
        <v>0</v>
      </c>
      <c r="AS44" s="12">
        <f>AR44*Forside!$B$6</f>
        <v>0</v>
      </c>
      <c r="AT44" s="12">
        <v>0</v>
      </c>
      <c r="AU44" s="12">
        <f>AT44*Forside!$B$7</f>
        <v>0</v>
      </c>
      <c r="AV44" s="44" t="e">
        <f t="shared" si="18"/>
        <v>#N/A</v>
      </c>
      <c r="AW44" s="92" t="e">
        <f t="shared" si="19"/>
        <v>#N/A</v>
      </c>
      <c r="AX44" s="45" t="e">
        <f>AW44*44/28*Forside!$B$5</f>
        <v>#N/A</v>
      </c>
      <c r="AY44" s="44" t="e">
        <f t="shared" si="20"/>
        <v>#N/A</v>
      </c>
      <c r="AZ44" s="44" t="e">
        <f t="shared" si="9"/>
        <v>#N/A</v>
      </c>
      <c r="BA44" s="44" t="e">
        <f t="shared" si="12"/>
        <v>#N/A</v>
      </c>
      <c r="BC44" s="110"/>
      <c r="BD44" s="153"/>
      <c r="BE44" s="153"/>
      <c r="BF44" s="153"/>
      <c r="BG44" s="108"/>
      <c r="BH44" s="108"/>
    </row>
    <row r="45" spans="1:60" ht="11.45" x14ac:dyDescent="0.2">
      <c r="A45" s="12">
        <f>Forside!A56</f>
        <v>0</v>
      </c>
      <c r="B45" s="12">
        <f>Forside!B56</f>
        <v>0</v>
      </c>
      <c r="C45" s="53">
        <f>Forside!C56</f>
        <v>0</v>
      </c>
      <c r="D45" s="12">
        <f>Forside!D56</f>
        <v>0</v>
      </c>
      <c r="E45" s="12">
        <f>Forside!F56</f>
        <v>0</v>
      </c>
      <c r="F45" s="53">
        <f>Forside!H56</f>
        <v>0</v>
      </c>
      <c r="G45" s="12">
        <f>Forside!I56</f>
        <v>0</v>
      </c>
      <c r="H45" s="12">
        <f>Forside!J56</f>
        <v>0</v>
      </c>
      <c r="I45" s="12">
        <f>Forside!L56</f>
        <v>0</v>
      </c>
      <c r="J45" s="12">
        <f>Forside!O56</f>
        <v>0</v>
      </c>
      <c r="K45" s="12">
        <f>Forside!Q56</f>
        <v>0</v>
      </c>
      <c r="L45" s="12">
        <f>Forside!R56</f>
        <v>0</v>
      </c>
      <c r="M45" s="44" t="e">
        <f>VLOOKUP(B45,Data_afgrøder!$A$2:$BO$24,COLUMN(Data_afgrøder!BI:BI),FALSE)</f>
        <v>#N/A</v>
      </c>
      <c r="N45" s="44" t="e">
        <f>VLOOKUP(B45,Data_afgrøder!$A$2:$BO$24,COLUMN(Data_afgrøder!BG:BG),FALSE)</f>
        <v>#N/A</v>
      </c>
      <c r="O45" s="12" t="e">
        <f>(IF(H45&gt;0,H45,G45)-VLOOKUP(B45,Data_afgrøder!$A$1:$BH$28,COLUMN(Data_afgrøder!BF:BF),FALSE)-IFERROR(Beregninger_efterafgrøder_udlæg!L46,0))*Forside!$B$3/100</f>
        <v>#N/A</v>
      </c>
      <c r="P45" s="44" t="e">
        <f>O45*44/28*Forside!$B$5</f>
        <v>#N/A</v>
      </c>
      <c r="Q45" s="45" t="e">
        <f>M45*VLOOKUP(B45,Data_afgrøder!$A$1:$BX$29,COLUMN(Data_afgrøder!$BJ$2),FALSE)</f>
        <v>#N/A</v>
      </c>
      <c r="R45" s="126" t="e">
        <f>Q45*Forside!$B$3/100</f>
        <v>#N/A</v>
      </c>
      <c r="S45" s="44" t="e">
        <f>R45*44/28*Forside!$B$5</f>
        <v>#N/A</v>
      </c>
      <c r="T45" s="45" t="e">
        <f>N45*VLOOKUP(B45,Data_afgrøder!$A$1:$BR$29,COLUMN(Data_afgrøder!BK42),FALSE)</f>
        <v>#N/A</v>
      </c>
      <c r="U45" s="45" t="e">
        <f>T45*Forside!$B$3/100</f>
        <v>#N/A</v>
      </c>
      <c r="V45" s="44" t="e">
        <f>U45*44/28*Forside!$B$5</f>
        <v>#N/A</v>
      </c>
      <c r="W45" s="12">
        <f t="shared" si="14"/>
        <v>0</v>
      </c>
      <c r="X45" s="44">
        <f>W45*44/28*Forside!$B$5</f>
        <v>0</v>
      </c>
      <c r="Y45" s="44">
        <f>IF(D45="JB11",'Emissioner organogen jord'!$J$4,0)</f>
        <v>0</v>
      </c>
      <c r="Z45" s="44">
        <f t="shared" si="15"/>
        <v>0</v>
      </c>
      <c r="AA45" s="44">
        <f>Y45+(Z45*44/28*Forside!$B$5)</f>
        <v>0</v>
      </c>
      <c r="AB45" s="44" t="e">
        <f>((M45+N45)*0.45*0.097*VLOOKUP(B45,Data_afgrøder!$A$1:$BM$28,COLUMN(Data_afgrøder!$AS$1),FALSE)*VLOOKUP(Beregninger_afgrøder!B45,Data_afgrøder!$A$1:$BN$29,COLUMN(Data_afgrøder!$AT$1),FALSE))-397</f>
        <v>#N/A</v>
      </c>
      <c r="AC45" s="44" t="e">
        <f t="shared" si="13"/>
        <v>#N/A</v>
      </c>
      <c r="AD45" s="44">
        <f t="shared" si="16"/>
        <v>0</v>
      </c>
      <c r="AE45" s="12">
        <f>IF(H45&gt;0,H45,G45)*Forside!$B$8</f>
        <v>0</v>
      </c>
      <c r="AG45" s="12" t="e">
        <f>VLOOKUP(B45,Data_afgrøder!$A$2:$BO$28,COLUMN(Data_afgrøder!$BL$2),FALSE)</f>
        <v>#N/A</v>
      </c>
      <c r="AH45" s="12" t="e">
        <f>IF(AF45&gt;0,AF45,AG45)*Forside!$B$9</f>
        <v>#N/A</v>
      </c>
      <c r="AI45" s="110"/>
      <c r="AJ45" s="12" t="e">
        <f>VLOOKUP(B45,Data_afgrøder!$A$2:$BO$28,COLUMN(Data_afgrøder!$BM$2),FALSE)</f>
        <v>#N/A</v>
      </c>
      <c r="AK45" s="12" t="e">
        <f>Forside!$B$10*IF(AI45&gt;0,AI45,AJ45)</f>
        <v>#N/A</v>
      </c>
      <c r="AL45" s="12">
        <v>0</v>
      </c>
      <c r="AM45" s="12"/>
      <c r="AN45" s="44">
        <f>IF(Forside!S56="Beregn eller brug standardtal",Beregninger_brændstofforbrug!AE44,Forside!T56)</f>
        <v>0</v>
      </c>
      <c r="AO45" s="12" t="e">
        <f>VLOOKUP(B45,Data_afgrøder!$A$1:$BH$28,COLUMN(Data_afgrøder!AW:AW),FALSE)</f>
        <v>#N/A</v>
      </c>
      <c r="AP45" s="12">
        <f t="shared" si="17"/>
        <v>0</v>
      </c>
      <c r="AQ45" s="12">
        <f>AP45*5*Forside!$B$6</f>
        <v>0</v>
      </c>
      <c r="AR45" s="12">
        <v>0</v>
      </c>
      <c r="AS45" s="12">
        <f>AR45*Forside!$B$6</f>
        <v>0</v>
      </c>
      <c r="AT45" s="12">
        <v>0</v>
      </c>
      <c r="AU45" s="12">
        <f>AT45*Forside!$B$7</f>
        <v>0</v>
      </c>
      <c r="AV45" s="44" t="e">
        <f t="shared" si="18"/>
        <v>#N/A</v>
      </c>
      <c r="AW45" s="92" t="e">
        <f t="shared" si="19"/>
        <v>#N/A</v>
      </c>
      <c r="AX45" s="45" t="e">
        <f>AW45*44/28*Forside!$B$5</f>
        <v>#N/A</v>
      </c>
      <c r="AY45" s="44" t="e">
        <f t="shared" si="20"/>
        <v>#N/A</v>
      </c>
      <c r="AZ45" s="44" t="e">
        <f t="shared" si="9"/>
        <v>#N/A</v>
      </c>
      <c r="BA45" s="44" t="e">
        <f t="shared" si="12"/>
        <v>#N/A</v>
      </c>
      <c r="BC45" s="110"/>
      <c r="BD45" s="153"/>
      <c r="BE45" s="153"/>
      <c r="BF45" s="153"/>
      <c r="BG45" s="108"/>
      <c r="BH45" s="108"/>
    </row>
    <row r="46" spans="1:60" ht="11.45" x14ac:dyDescent="0.2">
      <c r="A46" s="12">
        <f>Forside!A57</f>
        <v>0</v>
      </c>
      <c r="B46" s="12">
        <f>Forside!B57</f>
        <v>0</v>
      </c>
      <c r="C46" s="53">
        <f>Forside!C57</f>
        <v>0</v>
      </c>
      <c r="D46" s="12">
        <f>Forside!D57</f>
        <v>0</v>
      </c>
      <c r="E46" s="12">
        <f>Forside!F57</f>
        <v>0</v>
      </c>
      <c r="F46" s="53">
        <f>Forside!H57</f>
        <v>0</v>
      </c>
      <c r="G46" s="12">
        <f>Forside!I57</f>
        <v>0</v>
      </c>
      <c r="H46" s="12">
        <f>Forside!J57</f>
        <v>0</v>
      </c>
      <c r="I46" s="12">
        <f>Forside!L57</f>
        <v>0</v>
      </c>
      <c r="J46" s="12">
        <f>Forside!O57</f>
        <v>0</v>
      </c>
      <c r="K46" s="12">
        <f>Forside!Q57</f>
        <v>0</v>
      </c>
      <c r="L46" s="12">
        <f>Forside!R57</f>
        <v>0</v>
      </c>
      <c r="M46" s="44" t="e">
        <f>VLOOKUP(B46,Data_afgrøder!$A$2:$BO$24,COLUMN(Data_afgrøder!BI:BI),FALSE)</f>
        <v>#N/A</v>
      </c>
      <c r="N46" s="44" t="e">
        <f>VLOOKUP(B46,Data_afgrøder!$A$2:$BO$24,COLUMN(Data_afgrøder!BG:BG),FALSE)</f>
        <v>#N/A</v>
      </c>
      <c r="O46" s="12" t="e">
        <f>(IF(H46&gt;0,H46,G46)-VLOOKUP(B46,Data_afgrøder!$A$1:$BH$28,COLUMN(Data_afgrøder!BF:BF),FALSE)-IFERROR(Beregninger_efterafgrøder_udlæg!L47,0))*Forside!$B$3/100</f>
        <v>#N/A</v>
      </c>
      <c r="P46" s="44" t="e">
        <f>O46*44/28*Forside!$B$5</f>
        <v>#N/A</v>
      </c>
      <c r="Q46" s="45" t="e">
        <f>M46*VLOOKUP(B46,Data_afgrøder!$A$1:$BX$29,COLUMN(Data_afgrøder!$BJ$2),FALSE)</f>
        <v>#N/A</v>
      </c>
      <c r="R46" s="126" t="e">
        <f>Q46*Forside!$B$3/100</f>
        <v>#N/A</v>
      </c>
      <c r="S46" s="44" t="e">
        <f>R46*44/28*Forside!$B$5</f>
        <v>#N/A</v>
      </c>
      <c r="T46" s="45" t="e">
        <f>N46*VLOOKUP(B46,Data_afgrøder!$A$1:$BR$29,COLUMN(Data_afgrøder!BK43),FALSE)</f>
        <v>#N/A</v>
      </c>
      <c r="U46" s="45" t="e">
        <f>T46*Forside!$B$3/100</f>
        <v>#N/A</v>
      </c>
      <c r="V46" s="44" t="e">
        <f>U46*44/28*Forside!$B$5</f>
        <v>#N/A</v>
      </c>
      <c r="W46" s="12">
        <f t="shared" si="14"/>
        <v>0</v>
      </c>
      <c r="X46" s="44">
        <f>W46*44/28*Forside!$B$5</f>
        <v>0</v>
      </c>
      <c r="Y46" s="44">
        <f>IF(D46="JB11",'Emissioner organogen jord'!$J$4,0)</f>
        <v>0</v>
      </c>
      <c r="Z46" s="44">
        <f t="shared" si="15"/>
        <v>0</v>
      </c>
      <c r="AA46" s="44">
        <f>Y46+(Z46*44/28*Forside!$B$5)</f>
        <v>0</v>
      </c>
      <c r="AB46" s="44" t="e">
        <f>((M46+N46)*0.45*0.097*VLOOKUP(B46,Data_afgrøder!$A$1:$BM$28,COLUMN(Data_afgrøder!$AS$1),FALSE)*VLOOKUP(Beregninger_afgrøder!B46,Data_afgrøder!$A$1:$BN$29,COLUMN(Data_afgrøder!$AT$1),FALSE))-397</f>
        <v>#N/A</v>
      </c>
      <c r="AC46" s="44" t="e">
        <f t="shared" si="13"/>
        <v>#N/A</v>
      </c>
      <c r="AD46" s="44">
        <f t="shared" si="16"/>
        <v>0</v>
      </c>
      <c r="AE46" s="12">
        <f>IF(H46&gt;0,H46,G46)*Forside!$B$8</f>
        <v>0</v>
      </c>
      <c r="AG46" s="12" t="e">
        <f>VLOOKUP(B46,Data_afgrøder!$A$2:$BO$28,COLUMN(Data_afgrøder!$BL$2),FALSE)</f>
        <v>#N/A</v>
      </c>
      <c r="AH46" s="12" t="e">
        <f>IF(AF46&gt;0,AF46,AG46)*Forside!$B$9</f>
        <v>#N/A</v>
      </c>
      <c r="AI46" s="110"/>
      <c r="AJ46" s="12" t="e">
        <f>VLOOKUP(B46,Data_afgrøder!$A$2:$BO$28,COLUMN(Data_afgrøder!$BM$2),FALSE)</f>
        <v>#N/A</v>
      </c>
      <c r="AK46" s="12" t="e">
        <f>Forside!$B$10*IF(AI46&gt;0,AI46,AJ46)</f>
        <v>#N/A</v>
      </c>
      <c r="AL46" s="12">
        <v>0</v>
      </c>
      <c r="AM46" s="12"/>
      <c r="AN46" s="44">
        <f>IF(Forside!S57="Beregn eller brug standardtal",Beregninger_brændstofforbrug!AE45,Forside!T57)</f>
        <v>0</v>
      </c>
      <c r="AO46" s="12" t="e">
        <f>VLOOKUP(B46,Data_afgrøder!$A$1:$BH$28,COLUMN(Data_afgrøder!AW:AW),FALSE)</f>
        <v>#N/A</v>
      </c>
      <c r="AP46" s="12">
        <f t="shared" si="17"/>
        <v>0</v>
      </c>
      <c r="AQ46" s="12">
        <f>AP46*5*Forside!$B$6</f>
        <v>0</v>
      </c>
      <c r="AR46" s="12">
        <v>0</v>
      </c>
      <c r="AS46" s="12">
        <f>AR46*Forside!$B$6</f>
        <v>0</v>
      </c>
      <c r="AT46" s="12">
        <v>0</v>
      </c>
      <c r="AU46" s="12">
        <f>AT46*Forside!$B$7</f>
        <v>0</v>
      </c>
      <c r="AV46" s="44" t="e">
        <f t="shared" si="18"/>
        <v>#N/A</v>
      </c>
      <c r="AW46" s="92" t="e">
        <f t="shared" si="19"/>
        <v>#N/A</v>
      </c>
      <c r="AX46" s="45" t="e">
        <f>AW46*44/28*Forside!$B$5</f>
        <v>#N/A</v>
      </c>
      <c r="AY46" s="44" t="e">
        <f t="shared" si="20"/>
        <v>#N/A</v>
      </c>
      <c r="AZ46" s="44" t="e">
        <f t="shared" si="9"/>
        <v>#N/A</v>
      </c>
      <c r="BA46" s="44" t="e">
        <f t="shared" si="12"/>
        <v>#N/A</v>
      </c>
      <c r="BC46" s="110"/>
      <c r="BD46" s="153"/>
      <c r="BE46" s="153"/>
      <c r="BF46" s="153"/>
      <c r="BG46" s="108"/>
      <c r="BH46" s="108"/>
    </row>
    <row r="47" spans="1:60" x14ac:dyDescent="0.2">
      <c r="A47" s="12">
        <f>Forside!A58</f>
        <v>0</v>
      </c>
      <c r="B47" s="12">
        <f>Forside!B58</f>
        <v>0</v>
      </c>
      <c r="C47" s="53">
        <f>Forside!C58</f>
        <v>0</v>
      </c>
      <c r="D47" s="12">
        <f>Forside!D58</f>
        <v>0</v>
      </c>
      <c r="E47" s="12">
        <f>Forside!F58</f>
        <v>0</v>
      </c>
      <c r="F47" s="53">
        <f>Forside!H58</f>
        <v>0</v>
      </c>
      <c r="G47" s="12">
        <f>Forside!I58</f>
        <v>0</v>
      </c>
      <c r="H47" s="12">
        <f>Forside!J58</f>
        <v>0</v>
      </c>
      <c r="I47" s="12">
        <f>Forside!L58</f>
        <v>0</v>
      </c>
      <c r="J47" s="12">
        <f>Forside!O58</f>
        <v>0</v>
      </c>
      <c r="K47" s="12">
        <f>Forside!Q58</f>
        <v>0</v>
      </c>
      <c r="L47" s="12">
        <f>Forside!R58</f>
        <v>0</v>
      </c>
      <c r="M47" s="44" t="e">
        <f>VLOOKUP(B47,Data_afgrøder!$A$2:$BO$24,COLUMN(Data_afgrøder!BI:BI),FALSE)</f>
        <v>#N/A</v>
      </c>
      <c r="N47" s="44" t="e">
        <f>VLOOKUP(B47,Data_afgrøder!$A$2:$BO$24,COLUMN(Data_afgrøder!BG:BG),FALSE)</f>
        <v>#N/A</v>
      </c>
      <c r="O47" s="12" t="e">
        <f>(IF(H47&gt;0,H47,G47)-VLOOKUP(B47,Data_afgrøder!$A$1:$BH$28,COLUMN(Data_afgrøder!BF:BF),FALSE)-IFERROR(Beregninger_efterafgrøder_udlæg!L48,0))*Forside!$B$3/100</f>
        <v>#N/A</v>
      </c>
      <c r="P47" s="44" t="e">
        <f>O47*44/28*Forside!$B$5</f>
        <v>#N/A</v>
      </c>
      <c r="Q47" s="45" t="e">
        <f>M47*VLOOKUP(B47,Data_afgrøder!$A$1:$BX$29,COLUMN(Data_afgrøder!$BJ$2),FALSE)</f>
        <v>#N/A</v>
      </c>
      <c r="R47" s="126" t="e">
        <f>Q47*Forside!$B$3/100</f>
        <v>#N/A</v>
      </c>
      <c r="S47" s="44" t="e">
        <f>R47*44/28*Forside!$B$5</f>
        <v>#N/A</v>
      </c>
      <c r="T47" s="45" t="e">
        <f>N47*VLOOKUP(B47,Data_afgrøder!$A$1:$BR$29,COLUMN(Data_afgrøder!BK44),FALSE)</f>
        <v>#N/A</v>
      </c>
      <c r="U47" s="45" t="e">
        <f>T47*Forside!$B$3/100</f>
        <v>#N/A</v>
      </c>
      <c r="V47" s="44" t="e">
        <f>U47*44/28*Forside!$B$5</f>
        <v>#N/A</v>
      </c>
      <c r="W47" s="12">
        <f t="shared" si="14"/>
        <v>0</v>
      </c>
      <c r="X47" s="44">
        <f>W47*44/28*Forside!$B$5</f>
        <v>0</v>
      </c>
      <c r="Y47" s="44">
        <f>IF(D47="JB11",'Emissioner organogen jord'!$J$4,0)</f>
        <v>0</v>
      </c>
      <c r="Z47" s="44">
        <f t="shared" si="15"/>
        <v>0</v>
      </c>
      <c r="AA47" s="44">
        <f>Y47+(Z47*44/28*Forside!$B$5)</f>
        <v>0</v>
      </c>
      <c r="AB47" s="44" t="e">
        <f>((M47+N47)*0.45*0.097*VLOOKUP(B47,Data_afgrøder!$A$1:$BM$28,COLUMN(Data_afgrøder!$AS$1),FALSE)*VLOOKUP(Beregninger_afgrøder!B47,Data_afgrøder!$A$1:$BN$29,COLUMN(Data_afgrøder!$AT$1),FALSE))-397</f>
        <v>#N/A</v>
      </c>
      <c r="AC47" s="44" t="e">
        <f t="shared" si="13"/>
        <v>#N/A</v>
      </c>
      <c r="AD47" s="44">
        <f t="shared" si="16"/>
        <v>0</v>
      </c>
      <c r="AE47" s="12">
        <f>IF(H47&gt;0,H47,G47)*Forside!$B$8</f>
        <v>0</v>
      </c>
      <c r="AG47" s="12" t="e">
        <f>VLOOKUP(B47,Data_afgrøder!$A$2:$BO$28,COLUMN(Data_afgrøder!$BL$2),FALSE)</f>
        <v>#N/A</v>
      </c>
      <c r="AH47" s="12" t="e">
        <f>IF(AF47&gt;0,AF47,AG47)*Forside!$B$9</f>
        <v>#N/A</v>
      </c>
      <c r="AI47" s="110"/>
      <c r="AJ47" s="12" t="e">
        <f>VLOOKUP(B47,Data_afgrøder!$A$2:$BO$28,COLUMN(Data_afgrøder!$BM$2),FALSE)</f>
        <v>#N/A</v>
      </c>
      <c r="AK47" s="12" t="e">
        <f>Forside!$B$10*IF(AI47&gt;0,AI47,AJ47)</f>
        <v>#N/A</v>
      </c>
      <c r="AL47" s="12">
        <v>0</v>
      </c>
      <c r="AM47" s="12"/>
      <c r="AN47" s="44">
        <f>IF(Forside!S58="Beregn eller brug standardtal",Beregninger_brændstofforbrug!AE46,Forside!T58)</f>
        <v>0</v>
      </c>
      <c r="AO47" s="12" t="e">
        <f>VLOOKUP(B47,Data_afgrøder!$A$1:$BH$28,COLUMN(Data_afgrøder!AW:AW),FALSE)</f>
        <v>#N/A</v>
      </c>
      <c r="AP47" s="12">
        <f t="shared" si="17"/>
        <v>0</v>
      </c>
      <c r="AQ47" s="12">
        <f>AP47*5*Forside!$B$6</f>
        <v>0</v>
      </c>
      <c r="AR47" s="12">
        <v>0</v>
      </c>
      <c r="AS47" s="12">
        <f>AR47*Forside!$B$6</f>
        <v>0</v>
      </c>
      <c r="AT47" s="12">
        <v>0</v>
      </c>
      <c r="AU47" s="12">
        <f>AT47*Forside!$B$7</f>
        <v>0</v>
      </c>
      <c r="AV47" s="44" t="e">
        <f t="shared" si="18"/>
        <v>#N/A</v>
      </c>
      <c r="AW47" s="92" t="e">
        <f t="shared" si="19"/>
        <v>#N/A</v>
      </c>
      <c r="AX47" s="45" t="e">
        <f>AW47*44/28*Forside!$B$5</f>
        <v>#N/A</v>
      </c>
      <c r="AY47" s="44" t="e">
        <f t="shared" si="20"/>
        <v>#N/A</v>
      </c>
      <c r="AZ47" s="44" t="e">
        <f t="shared" si="9"/>
        <v>#N/A</v>
      </c>
      <c r="BA47" s="44" t="e">
        <f t="shared" si="12"/>
        <v>#N/A</v>
      </c>
      <c r="BC47" s="110"/>
      <c r="BD47" s="153"/>
      <c r="BE47" s="153"/>
      <c r="BF47" s="153"/>
      <c r="BG47" s="108"/>
      <c r="BH47" s="108"/>
    </row>
    <row r="48" spans="1:60" x14ac:dyDescent="0.2">
      <c r="A48" s="12">
        <f>Forside!A59</f>
        <v>0</v>
      </c>
      <c r="B48" s="12">
        <f>Forside!B59</f>
        <v>0</v>
      </c>
      <c r="C48" s="53">
        <f>Forside!C59</f>
        <v>0</v>
      </c>
      <c r="D48" s="12">
        <f>Forside!D59</f>
        <v>0</v>
      </c>
      <c r="E48" s="12">
        <f>Forside!F59</f>
        <v>0</v>
      </c>
      <c r="F48" s="53">
        <f>Forside!H59</f>
        <v>0</v>
      </c>
      <c r="G48" s="12">
        <f>Forside!I59</f>
        <v>0</v>
      </c>
      <c r="H48" s="12">
        <f>Forside!J59</f>
        <v>0</v>
      </c>
      <c r="I48" s="12">
        <f>Forside!L59</f>
        <v>0</v>
      </c>
      <c r="J48" s="12">
        <f>Forside!O59</f>
        <v>0</v>
      </c>
      <c r="K48" s="12">
        <f>Forside!Q59</f>
        <v>0</v>
      </c>
      <c r="L48" s="12">
        <f>Forside!R59</f>
        <v>0</v>
      </c>
      <c r="M48" s="44" t="e">
        <f>VLOOKUP(B48,Data_afgrøder!$A$2:$BO$24,COLUMN(Data_afgrøder!BI:BI),FALSE)</f>
        <v>#N/A</v>
      </c>
      <c r="N48" s="44" t="e">
        <f>VLOOKUP(B48,Data_afgrøder!$A$2:$BO$24,COLUMN(Data_afgrøder!BG:BG),FALSE)</f>
        <v>#N/A</v>
      </c>
      <c r="O48" s="12" t="e">
        <f>(IF(H48&gt;0,H48,G48)-VLOOKUP(B48,Data_afgrøder!$A$1:$BH$28,COLUMN(Data_afgrøder!BF:BF),FALSE)-IFERROR(Beregninger_efterafgrøder_udlæg!L49,0))*Forside!$B$3/100</f>
        <v>#N/A</v>
      </c>
      <c r="P48" s="44" t="e">
        <f>O48*44/28*Forside!$B$5</f>
        <v>#N/A</v>
      </c>
      <c r="Q48" s="45" t="e">
        <f>M48*VLOOKUP(B48,Data_afgrøder!$A$1:$BX$29,COLUMN(Data_afgrøder!$BJ$2),FALSE)</f>
        <v>#N/A</v>
      </c>
      <c r="R48" s="126" t="e">
        <f>Q48*Forside!$B$3/100</f>
        <v>#N/A</v>
      </c>
      <c r="S48" s="44" t="e">
        <f>R48*44/28*Forside!$B$5</f>
        <v>#N/A</v>
      </c>
      <c r="T48" s="45" t="e">
        <f>N48*VLOOKUP(B48,Data_afgrøder!$A$1:$BR$29,COLUMN(Data_afgrøder!BK45),FALSE)</f>
        <v>#N/A</v>
      </c>
      <c r="U48" s="45" t="e">
        <f>T48*Forside!$B$3/100</f>
        <v>#N/A</v>
      </c>
      <c r="V48" s="44" t="e">
        <f>U48*44/28*Forside!$B$5</f>
        <v>#N/A</v>
      </c>
      <c r="W48" s="12">
        <f t="shared" si="14"/>
        <v>0</v>
      </c>
      <c r="X48" s="44">
        <f>W48*44/28*Forside!$B$5</f>
        <v>0</v>
      </c>
      <c r="Y48" s="44">
        <f>IF(D48="JB11",'Emissioner organogen jord'!$J$4,0)</f>
        <v>0</v>
      </c>
      <c r="Z48" s="44">
        <f t="shared" si="15"/>
        <v>0</v>
      </c>
      <c r="AA48" s="44">
        <f>Y48+(Z48*44/28*Forside!$B$5)</f>
        <v>0</v>
      </c>
      <c r="AB48" s="44" t="e">
        <f>((M48+N48)*0.45*0.097*VLOOKUP(B48,Data_afgrøder!$A$1:$BM$28,COLUMN(Data_afgrøder!$AS$1),FALSE)*VLOOKUP(Beregninger_afgrøder!B48,Data_afgrøder!$A$1:$BN$29,COLUMN(Data_afgrøder!$AT$1),FALSE))-397</f>
        <v>#N/A</v>
      </c>
      <c r="AC48" s="44" t="e">
        <f t="shared" si="13"/>
        <v>#N/A</v>
      </c>
      <c r="AD48" s="44">
        <f t="shared" si="16"/>
        <v>0</v>
      </c>
      <c r="AE48" s="12">
        <f>IF(H48&gt;0,H48,G48)*Forside!$B$8</f>
        <v>0</v>
      </c>
      <c r="AG48" s="12" t="e">
        <f>VLOOKUP(B48,Data_afgrøder!$A$2:$BO$28,COLUMN(Data_afgrøder!$BL$2),FALSE)</f>
        <v>#N/A</v>
      </c>
      <c r="AH48" s="12" t="e">
        <f>IF(AF48&gt;0,AF48,AG48)*Forside!$B$9</f>
        <v>#N/A</v>
      </c>
      <c r="AI48" s="110"/>
      <c r="AJ48" s="12" t="e">
        <f>VLOOKUP(B48,Data_afgrøder!$A$2:$BO$28,COLUMN(Data_afgrøder!$BM$2),FALSE)</f>
        <v>#N/A</v>
      </c>
      <c r="AK48" s="12" t="e">
        <f>Forside!$B$10*IF(AI48&gt;0,AI48,AJ48)</f>
        <v>#N/A</v>
      </c>
      <c r="AL48" s="12">
        <v>0</v>
      </c>
      <c r="AM48" s="12"/>
      <c r="AN48" s="44">
        <f>IF(Forside!S59="Beregn eller brug standardtal",Beregninger_brændstofforbrug!AE47,Forside!T59)</f>
        <v>0</v>
      </c>
      <c r="AO48" s="12" t="e">
        <f>VLOOKUP(B48,Data_afgrøder!$A$1:$BH$28,COLUMN(Data_afgrøder!AW:AW),FALSE)</f>
        <v>#N/A</v>
      </c>
      <c r="AP48" s="12">
        <f t="shared" si="17"/>
        <v>0</v>
      </c>
      <c r="AQ48" s="12">
        <f>AP48*5*Forside!$B$6</f>
        <v>0</v>
      </c>
      <c r="AR48" s="12">
        <v>0</v>
      </c>
      <c r="AS48" s="12">
        <f>AR48*Forside!$B$6</f>
        <v>0</v>
      </c>
      <c r="AT48" s="12">
        <v>0</v>
      </c>
      <c r="AU48" s="12">
        <f>AT48*Forside!$B$7</f>
        <v>0</v>
      </c>
      <c r="AV48" s="44" t="e">
        <f t="shared" si="18"/>
        <v>#N/A</v>
      </c>
      <c r="AW48" s="92" t="e">
        <f t="shared" si="19"/>
        <v>#N/A</v>
      </c>
      <c r="AX48" s="45" t="e">
        <f>AW48*44/28*Forside!$B$5</f>
        <v>#N/A</v>
      </c>
      <c r="AY48" s="44" t="e">
        <f t="shared" si="20"/>
        <v>#N/A</v>
      </c>
      <c r="AZ48" s="44" t="e">
        <f t="shared" si="9"/>
        <v>#N/A</v>
      </c>
      <c r="BA48" s="44" t="e">
        <f t="shared" si="12"/>
        <v>#N/A</v>
      </c>
      <c r="BC48" s="110"/>
      <c r="BD48" s="153"/>
      <c r="BE48" s="153"/>
      <c r="BF48" s="153"/>
      <c r="BG48" s="108"/>
      <c r="BH48" s="108"/>
    </row>
    <row r="49" spans="1:60" x14ac:dyDescent="0.2">
      <c r="A49" s="12">
        <f>Forside!A60</f>
        <v>0</v>
      </c>
      <c r="B49" s="12">
        <f>Forside!B60</f>
        <v>0</v>
      </c>
      <c r="C49" s="53">
        <f>Forside!C60</f>
        <v>0</v>
      </c>
      <c r="D49" s="12">
        <f>Forside!D60</f>
        <v>0</v>
      </c>
      <c r="E49" s="12">
        <f>Forside!F60</f>
        <v>0</v>
      </c>
      <c r="F49" s="53">
        <f>Forside!H60</f>
        <v>0</v>
      </c>
      <c r="G49" s="12">
        <f>Forside!I60</f>
        <v>0</v>
      </c>
      <c r="H49" s="12">
        <f>Forside!J60</f>
        <v>0</v>
      </c>
      <c r="I49" s="12">
        <f>Forside!L60</f>
        <v>0</v>
      </c>
      <c r="J49" s="12">
        <f>Forside!O60</f>
        <v>0</v>
      </c>
      <c r="K49" s="12">
        <f>Forside!Q60</f>
        <v>0</v>
      </c>
      <c r="L49" s="12">
        <f>Forside!R60</f>
        <v>0</v>
      </c>
      <c r="M49" s="44" t="e">
        <f>VLOOKUP(B49,Data_afgrøder!$A$2:$BO$24,COLUMN(Data_afgrøder!BI:BI),FALSE)</f>
        <v>#N/A</v>
      </c>
      <c r="N49" s="44" t="e">
        <f>VLOOKUP(B49,Data_afgrøder!$A$2:$BO$24,COLUMN(Data_afgrøder!BG:BG),FALSE)</f>
        <v>#N/A</v>
      </c>
      <c r="O49" s="12" t="e">
        <f>(IF(H49&gt;0,H49,G49)-VLOOKUP(B49,Data_afgrøder!$A$1:$BH$28,COLUMN(Data_afgrøder!BF:BF),FALSE)-IFERROR(Beregninger_efterafgrøder_udlæg!L50,0))*Forside!$B$3/100</f>
        <v>#N/A</v>
      </c>
      <c r="P49" s="44" t="e">
        <f>O49*44/28*Forside!$B$5</f>
        <v>#N/A</v>
      </c>
      <c r="Q49" s="45" t="e">
        <f>M49*VLOOKUP(B49,Data_afgrøder!$A$1:$BX$29,COLUMN(Data_afgrøder!$BJ$2),FALSE)</f>
        <v>#N/A</v>
      </c>
      <c r="R49" s="126" t="e">
        <f>Q49*Forside!$B$3/100</f>
        <v>#N/A</v>
      </c>
      <c r="S49" s="44" t="e">
        <f>R49*44/28*Forside!$B$5</f>
        <v>#N/A</v>
      </c>
      <c r="T49" s="45" t="e">
        <f>N49*VLOOKUP(B49,Data_afgrøder!$A$1:$BR$29,COLUMN(Data_afgrøder!BK46),FALSE)</f>
        <v>#N/A</v>
      </c>
      <c r="U49" s="45" t="e">
        <f>T49*Forside!$B$3/100</f>
        <v>#N/A</v>
      </c>
      <c r="V49" s="44" t="e">
        <f>U49*44/28*Forside!$B$5</f>
        <v>#N/A</v>
      </c>
      <c r="W49" s="12">
        <f t="shared" si="14"/>
        <v>0</v>
      </c>
      <c r="X49" s="44">
        <f>W49*44/28*Forside!$B$5</f>
        <v>0</v>
      </c>
      <c r="Y49" s="44">
        <f>IF(D49="JB11",'Emissioner organogen jord'!$J$4,0)</f>
        <v>0</v>
      </c>
      <c r="Z49" s="44">
        <f t="shared" si="15"/>
        <v>0</v>
      </c>
      <c r="AA49" s="44">
        <f>Y49+(Z49*44/28*Forside!$B$5)</f>
        <v>0</v>
      </c>
      <c r="AB49" s="44" t="e">
        <f>((M49+N49)*0.45*0.097*VLOOKUP(B49,Data_afgrøder!$A$1:$BM$28,COLUMN(Data_afgrøder!$AS$1),FALSE)*VLOOKUP(Beregninger_afgrøder!B49,Data_afgrøder!$A$1:$BN$29,COLUMN(Data_afgrøder!$AT$1),FALSE))-397</f>
        <v>#N/A</v>
      </c>
      <c r="AC49" s="44" t="e">
        <f t="shared" si="13"/>
        <v>#N/A</v>
      </c>
      <c r="AD49" s="44">
        <f t="shared" si="16"/>
        <v>0</v>
      </c>
      <c r="AE49" s="12">
        <f>IF(H49&gt;0,H49,G49)*Forside!$B$8</f>
        <v>0</v>
      </c>
      <c r="AG49" s="12" t="e">
        <f>VLOOKUP(B49,Data_afgrøder!$A$2:$BO$28,COLUMN(Data_afgrøder!$BL$2),FALSE)</f>
        <v>#N/A</v>
      </c>
      <c r="AH49" s="12" t="e">
        <f>IF(AF49&gt;0,AF49,AG49)*Forside!$B$9</f>
        <v>#N/A</v>
      </c>
      <c r="AI49" s="110"/>
      <c r="AJ49" s="12" t="e">
        <f>VLOOKUP(B49,Data_afgrøder!$A$2:$BO$28,COLUMN(Data_afgrøder!$BM$2),FALSE)</f>
        <v>#N/A</v>
      </c>
      <c r="AK49" s="12" t="e">
        <f>Forside!$B$10*IF(AI49&gt;0,AI49,AJ49)</f>
        <v>#N/A</v>
      </c>
      <c r="AL49" s="12">
        <v>0</v>
      </c>
      <c r="AM49" s="12"/>
      <c r="AN49" s="44">
        <f>IF(Forside!S60="Beregn eller brug standardtal",Beregninger_brændstofforbrug!AE48,Forside!T60)</f>
        <v>0</v>
      </c>
      <c r="AO49" s="12" t="e">
        <f>VLOOKUP(B49,Data_afgrøder!$A$1:$BH$28,COLUMN(Data_afgrøder!AW:AW),FALSE)</f>
        <v>#N/A</v>
      </c>
      <c r="AP49" s="12">
        <f t="shared" si="17"/>
        <v>0</v>
      </c>
      <c r="AQ49" s="12">
        <f>AP49*5*Forside!$B$6</f>
        <v>0</v>
      </c>
      <c r="AR49" s="12">
        <v>0</v>
      </c>
      <c r="AS49" s="12">
        <f>AR49*Forside!$B$6</f>
        <v>0</v>
      </c>
      <c r="AT49" s="12">
        <v>0</v>
      </c>
      <c r="AU49" s="12">
        <f>AT49*Forside!$B$7</f>
        <v>0</v>
      </c>
      <c r="AV49" s="44" t="e">
        <f t="shared" si="18"/>
        <v>#N/A</v>
      </c>
      <c r="AW49" s="92" t="e">
        <f t="shared" si="19"/>
        <v>#N/A</v>
      </c>
      <c r="AX49" s="45" t="e">
        <f>AW49*44/28*Forside!$B$5</f>
        <v>#N/A</v>
      </c>
      <c r="AY49" s="44" t="e">
        <f t="shared" si="20"/>
        <v>#N/A</v>
      </c>
      <c r="AZ49" s="44" t="e">
        <f t="shared" si="9"/>
        <v>#N/A</v>
      </c>
      <c r="BA49" s="44" t="e">
        <f t="shared" si="12"/>
        <v>#N/A</v>
      </c>
      <c r="BC49" s="110"/>
      <c r="BD49" s="153"/>
      <c r="BE49" s="153"/>
      <c r="BF49" s="153"/>
      <c r="BG49" s="108"/>
      <c r="BH49" s="108"/>
    </row>
    <row r="50" spans="1:60" x14ac:dyDescent="0.2">
      <c r="A50" s="12">
        <f>Forside!A61</f>
        <v>0</v>
      </c>
      <c r="B50" s="12">
        <f>Forside!B61</f>
        <v>0</v>
      </c>
      <c r="C50" s="53">
        <f>Forside!C61</f>
        <v>0</v>
      </c>
      <c r="D50" s="12">
        <f>Forside!D61</f>
        <v>0</v>
      </c>
      <c r="E50" s="12">
        <f>Forside!F61</f>
        <v>0</v>
      </c>
      <c r="F50" s="53">
        <f>Forside!H61</f>
        <v>0</v>
      </c>
      <c r="G50" s="12">
        <f>Forside!I61</f>
        <v>0</v>
      </c>
      <c r="H50" s="12">
        <f>Forside!J61</f>
        <v>0</v>
      </c>
      <c r="I50" s="12">
        <f>Forside!L61</f>
        <v>0</v>
      </c>
      <c r="J50" s="12">
        <f>Forside!O61</f>
        <v>0</v>
      </c>
      <c r="K50" s="12">
        <f>Forside!Q61</f>
        <v>0</v>
      </c>
      <c r="L50" s="12">
        <f>Forside!R61</f>
        <v>0</v>
      </c>
      <c r="M50" s="44" t="e">
        <f>VLOOKUP(B50,Data_afgrøder!$A$2:$BO$24,COLUMN(Data_afgrøder!BI:BI),FALSE)</f>
        <v>#N/A</v>
      </c>
      <c r="N50" s="44" t="e">
        <f>VLOOKUP(B50,Data_afgrøder!$A$2:$BO$24,COLUMN(Data_afgrøder!BG:BG),FALSE)</f>
        <v>#N/A</v>
      </c>
      <c r="O50" s="12" t="e">
        <f>(IF(H50&gt;0,H50,G50)-VLOOKUP(B50,Data_afgrøder!$A$1:$BH$28,COLUMN(Data_afgrøder!BF:BF),FALSE)-IFERROR(Beregninger_efterafgrøder_udlæg!L51,0))*Forside!$B$3/100</f>
        <v>#N/A</v>
      </c>
      <c r="P50" s="44" t="e">
        <f>O50*44/28*Forside!$B$5</f>
        <v>#N/A</v>
      </c>
      <c r="Q50" s="45" t="e">
        <f>M50*VLOOKUP(B50,Data_afgrøder!$A$1:$BX$29,COLUMN(Data_afgrøder!$BJ$2),FALSE)</f>
        <v>#N/A</v>
      </c>
      <c r="R50" s="126" t="e">
        <f>Q50*Forside!$B$3/100</f>
        <v>#N/A</v>
      </c>
      <c r="S50" s="44" t="e">
        <f>R50*44/28*Forside!$B$5</f>
        <v>#N/A</v>
      </c>
      <c r="T50" s="45" t="e">
        <f>N50*VLOOKUP(B50,Data_afgrøder!$A$1:$BR$29,COLUMN(Data_afgrøder!BK47),FALSE)</f>
        <v>#N/A</v>
      </c>
      <c r="U50" s="45" t="e">
        <f>T50*Forside!$B$3/100</f>
        <v>#N/A</v>
      </c>
      <c r="V50" s="44" t="e">
        <f>U50*44/28*Forside!$B$5</f>
        <v>#N/A</v>
      </c>
      <c r="W50" s="12">
        <f t="shared" si="14"/>
        <v>0</v>
      </c>
      <c r="X50" s="44">
        <f>W50*44/28*Forside!$B$5</f>
        <v>0</v>
      </c>
      <c r="Y50" s="44">
        <f>IF(D50="JB11",'Emissioner organogen jord'!$J$4,0)</f>
        <v>0</v>
      </c>
      <c r="Z50" s="44">
        <f t="shared" si="15"/>
        <v>0</v>
      </c>
      <c r="AA50" s="44">
        <f>Y50+(Z50*44/28*Forside!$B$5)</f>
        <v>0</v>
      </c>
      <c r="AB50" s="44" t="e">
        <f>((M50+N50)*0.45*0.097*VLOOKUP(B50,Data_afgrøder!$A$1:$BM$28,COLUMN(Data_afgrøder!$AS$1),FALSE)*VLOOKUP(Beregninger_afgrøder!B50,Data_afgrøder!$A$1:$BN$29,COLUMN(Data_afgrøder!$AT$1),FALSE))-397</f>
        <v>#N/A</v>
      </c>
      <c r="AC50" s="44" t="e">
        <f t="shared" si="13"/>
        <v>#N/A</v>
      </c>
      <c r="AD50" s="44">
        <f t="shared" si="16"/>
        <v>0</v>
      </c>
      <c r="AE50" s="12">
        <f>IF(H50&gt;0,H50,G50)*Forside!$B$8</f>
        <v>0</v>
      </c>
      <c r="AG50" s="12" t="e">
        <f>VLOOKUP(B50,Data_afgrøder!$A$2:$BO$28,COLUMN(Data_afgrøder!$BL$2),FALSE)</f>
        <v>#N/A</v>
      </c>
      <c r="AH50" s="12" t="e">
        <f>IF(AF50&gt;0,AF50,AG50)*Forside!$B$9</f>
        <v>#N/A</v>
      </c>
      <c r="AI50" s="110"/>
      <c r="AJ50" s="12" t="e">
        <f>VLOOKUP(B50,Data_afgrøder!$A$2:$BO$28,COLUMN(Data_afgrøder!$BM$2),FALSE)</f>
        <v>#N/A</v>
      </c>
      <c r="AK50" s="12" t="e">
        <f>Forside!$B$10*IF(AI50&gt;0,AI50,AJ50)</f>
        <v>#N/A</v>
      </c>
      <c r="AL50" s="12">
        <v>0</v>
      </c>
      <c r="AM50" s="12"/>
      <c r="AN50" s="44">
        <f>IF(Forside!S61="Beregn eller brug standardtal",Beregninger_brændstofforbrug!AE49,Forside!T61)</f>
        <v>0</v>
      </c>
      <c r="AO50" s="12" t="e">
        <f>VLOOKUP(B50,Data_afgrøder!$A$1:$BH$28,COLUMN(Data_afgrøder!AW:AW),FALSE)</f>
        <v>#N/A</v>
      </c>
      <c r="AP50" s="12">
        <f t="shared" si="17"/>
        <v>0</v>
      </c>
      <c r="AQ50" s="12">
        <f>AP50*5*Forside!$B$6</f>
        <v>0</v>
      </c>
      <c r="AR50" s="12">
        <v>0</v>
      </c>
      <c r="AS50" s="12">
        <f>AR50*Forside!$B$6</f>
        <v>0</v>
      </c>
      <c r="AT50" s="12">
        <v>0</v>
      </c>
      <c r="AU50" s="12">
        <f>AT50*Forside!$B$7</f>
        <v>0</v>
      </c>
      <c r="AV50" s="44" t="e">
        <f t="shared" si="18"/>
        <v>#N/A</v>
      </c>
      <c r="AW50" s="92" t="e">
        <f t="shared" si="19"/>
        <v>#N/A</v>
      </c>
      <c r="AX50" s="45" t="e">
        <f>AW50*44/28*Forside!$B$5</f>
        <v>#N/A</v>
      </c>
      <c r="AY50" s="44" t="e">
        <f t="shared" si="20"/>
        <v>#N/A</v>
      </c>
      <c r="AZ50" s="44" t="e">
        <f t="shared" si="9"/>
        <v>#N/A</v>
      </c>
      <c r="BA50" s="44" t="e">
        <f t="shared" si="12"/>
        <v>#N/A</v>
      </c>
      <c r="BC50" s="110"/>
      <c r="BD50" s="153"/>
      <c r="BE50" s="153"/>
      <c r="BF50" s="153"/>
      <c r="BG50" s="108"/>
      <c r="BH50" s="108"/>
    </row>
    <row r="51" spans="1:60" x14ac:dyDescent="0.2">
      <c r="A51" s="12">
        <f>Forside!A62</f>
        <v>0</v>
      </c>
      <c r="B51" s="12">
        <f>Forside!B62</f>
        <v>0</v>
      </c>
      <c r="C51" s="53">
        <f>Forside!C62</f>
        <v>0</v>
      </c>
      <c r="D51" s="12">
        <f>Forside!D62</f>
        <v>0</v>
      </c>
      <c r="E51" s="12">
        <f>Forside!F62</f>
        <v>0</v>
      </c>
      <c r="F51" s="53">
        <f>Forside!H62</f>
        <v>0</v>
      </c>
      <c r="G51" s="12">
        <f>Forside!I62</f>
        <v>0</v>
      </c>
      <c r="H51" s="12">
        <f>Forside!J62</f>
        <v>0</v>
      </c>
      <c r="I51" s="12">
        <f>Forside!L62</f>
        <v>0</v>
      </c>
      <c r="J51" s="12">
        <f>Forside!O62</f>
        <v>0</v>
      </c>
      <c r="K51" s="12">
        <f>Forside!Q62</f>
        <v>0</v>
      </c>
      <c r="L51" s="12">
        <f>Forside!R62</f>
        <v>0</v>
      </c>
      <c r="M51" s="44" t="e">
        <f>VLOOKUP(B51,Data_afgrøder!$A$2:$BO$24,COLUMN(Data_afgrøder!BI:BI),FALSE)</f>
        <v>#N/A</v>
      </c>
      <c r="N51" s="44" t="e">
        <f>VLOOKUP(B51,Data_afgrøder!$A$2:$BO$24,COLUMN(Data_afgrøder!BG:BG),FALSE)</f>
        <v>#N/A</v>
      </c>
      <c r="O51" s="12" t="e">
        <f>(IF(H51&gt;0,H51,G51)-VLOOKUP(B51,Data_afgrøder!$A$1:$BH$28,COLUMN(Data_afgrøder!BF:BF),FALSE)-IFERROR(Beregninger_efterafgrøder_udlæg!L52,0))*Forside!$B$3/100</f>
        <v>#N/A</v>
      </c>
      <c r="P51" s="44" t="e">
        <f>O51*44/28*Forside!$B$5</f>
        <v>#N/A</v>
      </c>
      <c r="Q51" s="45" t="e">
        <f>M51*VLOOKUP(B51,Data_afgrøder!$A$1:$BX$29,COLUMN(Data_afgrøder!$BJ$2),FALSE)</f>
        <v>#N/A</v>
      </c>
      <c r="R51" s="126" t="e">
        <f>Q51*Forside!$B$3/100</f>
        <v>#N/A</v>
      </c>
      <c r="S51" s="44" t="e">
        <f>R51*44/28*Forside!$B$5</f>
        <v>#N/A</v>
      </c>
      <c r="T51" s="45" t="e">
        <f>N51*VLOOKUP(B51,Data_afgrøder!$A$1:$BR$29,COLUMN(Data_afgrøder!BK48),FALSE)</f>
        <v>#N/A</v>
      </c>
      <c r="U51" s="45" t="e">
        <f>T51*Forside!$B$3/100</f>
        <v>#N/A</v>
      </c>
      <c r="V51" s="44" t="e">
        <f>U51*44/28*Forside!$B$5</f>
        <v>#N/A</v>
      </c>
      <c r="W51" s="12">
        <f t="shared" si="14"/>
        <v>0</v>
      </c>
      <c r="X51" s="44">
        <f>W51*44/28*Forside!$B$5</f>
        <v>0</v>
      </c>
      <c r="Y51" s="44">
        <f>IF(D51="JB11",'Emissioner organogen jord'!$J$4,0)</f>
        <v>0</v>
      </c>
      <c r="Z51" s="44">
        <f t="shared" si="15"/>
        <v>0</v>
      </c>
      <c r="AA51" s="44">
        <f>Y51+(Z51*44/28*Forside!$B$5)</f>
        <v>0</v>
      </c>
      <c r="AB51" s="44" t="e">
        <f>((M51+N51)*0.45*0.097*VLOOKUP(B51,Data_afgrøder!$A$1:$BM$28,COLUMN(Data_afgrøder!$AS$1),FALSE)*VLOOKUP(Beregninger_afgrøder!B51,Data_afgrøder!$A$1:$BN$29,COLUMN(Data_afgrøder!$AT$1),FALSE))-397</f>
        <v>#N/A</v>
      </c>
      <c r="AC51" s="44" t="e">
        <f t="shared" si="13"/>
        <v>#N/A</v>
      </c>
      <c r="AD51" s="44">
        <f t="shared" si="16"/>
        <v>0</v>
      </c>
      <c r="AE51" s="12">
        <f>IF(H51&gt;0,H51,G51)*Forside!$B$8</f>
        <v>0</v>
      </c>
      <c r="AG51" s="12" t="e">
        <f>VLOOKUP(B51,Data_afgrøder!$A$2:$BO$28,COLUMN(Data_afgrøder!$BL$2),FALSE)</f>
        <v>#N/A</v>
      </c>
      <c r="AH51" s="12" t="e">
        <f>IF(AF51&gt;0,AF51,AG51)*Forside!$B$9</f>
        <v>#N/A</v>
      </c>
      <c r="AI51" s="110"/>
      <c r="AJ51" s="12" t="e">
        <f>VLOOKUP(B51,Data_afgrøder!$A$2:$BO$28,COLUMN(Data_afgrøder!$BM$2),FALSE)</f>
        <v>#N/A</v>
      </c>
      <c r="AK51" s="12" t="e">
        <f>Forside!$B$10*IF(AI51&gt;0,AI51,AJ51)</f>
        <v>#N/A</v>
      </c>
      <c r="AL51" s="12">
        <v>0</v>
      </c>
      <c r="AM51" s="12"/>
      <c r="AN51" s="44">
        <f>IF(Forside!S62="Beregn eller brug standardtal",Beregninger_brændstofforbrug!AE50,Forside!T62)</f>
        <v>0</v>
      </c>
      <c r="AO51" s="12" t="e">
        <f>VLOOKUP(B51,Data_afgrøder!$A$1:$BH$28,COLUMN(Data_afgrøder!AW:AW),FALSE)</f>
        <v>#N/A</v>
      </c>
      <c r="AP51" s="12">
        <f t="shared" si="17"/>
        <v>0</v>
      </c>
      <c r="AQ51" s="12">
        <f>AP51*5*Forside!$B$6</f>
        <v>0</v>
      </c>
      <c r="AR51" s="12">
        <v>0</v>
      </c>
      <c r="AS51" s="12">
        <f>AR51*Forside!$B$6</f>
        <v>0</v>
      </c>
      <c r="AT51" s="12">
        <v>0</v>
      </c>
      <c r="AU51" s="12">
        <f>AT51*Forside!$B$7</f>
        <v>0</v>
      </c>
      <c r="AV51" s="44" t="e">
        <f t="shared" si="18"/>
        <v>#N/A</v>
      </c>
      <c r="AW51" s="92" t="e">
        <f t="shared" si="19"/>
        <v>#N/A</v>
      </c>
      <c r="AX51" s="45" t="e">
        <f>AW51*44/28*Forside!$B$5</f>
        <v>#N/A</v>
      </c>
      <c r="AY51" s="44" t="e">
        <f t="shared" si="20"/>
        <v>#N/A</v>
      </c>
      <c r="AZ51" s="44" t="e">
        <f t="shared" si="9"/>
        <v>#N/A</v>
      </c>
      <c r="BA51" s="44" t="e">
        <f t="shared" si="12"/>
        <v>#N/A</v>
      </c>
      <c r="BC51" s="110"/>
      <c r="BD51" s="153"/>
      <c r="BE51" s="153"/>
      <c r="BF51" s="153"/>
      <c r="BG51" s="108"/>
      <c r="BH51" s="108"/>
    </row>
    <row r="52" spans="1:60" x14ac:dyDescent="0.2">
      <c r="A52" s="12">
        <f>Forside!A63</f>
        <v>0</v>
      </c>
      <c r="B52" s="12">
        <f>Forside!B63</f>
        <v>0</v>
      </c>
      <c r="C52" s="53">
        <f>Forside!C63</f>
        <v>0</v>
      </c>
      <c r="D52" s="12">
        <f>Forside!D63</f>
        <v>0</v>
      </c>
      <c r="E52" s="12">
        <f>Forside!F63</f>
        <v>0</v>
      </c>
      <c r="F52" s="53">
        <f>Forside!H63</f>
        <v>0</v>
      </c>
      <c r="G52" s="12">
        <f>Forside!I63</f>
        <v>0</v>
      </c>
      <c r="H52" s="12">
        <f>Forside!J63</f>
        <v>0</v>
      </c>
      <c r="I52" s="12">
        <f>Forside!L63</f>
        <v>0</v>
      </c>
      <c r="J52" s="12">
        <f>Forside!O63</f>
        <v>0</v>
      </c>
      <c r="K52" s="12">
        <f>Forside!Q63</f>
        <v>0</v>
      </c>
      <c r="L52" s="12">
        <f>Forside!R63</f>
        <v>0</v>
      </c>
      <c r="M52" s="44" t="e">
        <f>VLOOKUP(B52,Data_afgrøder!$A$2:$BO$24,COLUMN(Data_afgrøder!BI:BI),FALSE)</f>
        <v>#N/A</v>
      </c>
      <c r="N52" s="44" t="e">
        <f>VLOOKUP(B52,Data_afgrøder!$A$2:$BO$24,COLUMN(Data_afgrøder!BG:BG),FALSE)</f>
        <v>#N/A</v>
      </c>
      <c r="O52" s="12" t="e">
        <f>(IF(H52&gt;0,H52,G52)-VLOOKUP(B52,Data_afgrøder!$A$1:$BH$28,COLUMN(Data_afgrøder!BF:BF),FALSE)-IFERROR(Beregninger_efterafgrøder_udlæg!L53,0))*Forside!$B$3/100</f>
        <v>#N/A</v>
      </c>
      <c r="P52" s="44" t="e">
        <f>O52*44/28*Forside!$B$5</f>
        <v>#N/A</v>
      </c>
      <c r="Q52" s="45" t="e">
        <f>M52*VLOOKUP(B52,Data_afgrøder!$A$1:$BX$29,COLUMN(Data_afgrøder!$BJ$2),FALSE)</f>
        <v>#N/A</v>
      </c>
      <c r="R52" s="126" t="e">
        <f>Q52*Forside!$B$3/100</f>
        <v>#N/A</v>
      </c>
      <c r="S52" s="44" t="e">
        <f>R52*44/28*Forside!$B$5</f>
        <v>#N/A</v>
      </c>
      <c r="T52" s="45" t="e">
        <f>N52*VLOOKUP(B52,Data_afgrøder!$A$1:$BR$29,COLUMN(Data_afgrøder!BK49),FALSE)</f>
        <v>#N/A</v>
      </c>
      <c r="U52" s="45" t="e">
        <f>T52*Forside!$B$3/100</f>
        <v>#N/A</v>
      </c>
      <c r="V52" s="44" t="e">
        <f>U52*44/28*Forside!$B$5</f>
        <v>#N/A</v>
      </c>
      <c r="W52" s="12">
        <f t="shared" si="14"/>
        <v>0</v>
      </c>
      <c r="X52" s="44">
        <f>W52*44/28*Forside!$B$5</f>
        <v>0</v>
      </c>
      <c r="Y52" s="44">
        <f>IF(D52="JB11",'Emissioner organogen jord'!$J$4,0)</f>
        <v>0</v>
      </c>
      <c r="Z52" s="44">
        <f t="shared" si="15"/>
        <v>0</v>
      </c>
      <c r="AA52" s="44">
        <f>Y52+(Z52*44/28*Forside!$B$5)</f>
        <v>0</v>
      </c>
      <c r="AB52" s="44" t="e">
        <f>((M52+N52)*0.45*0.097*VLOOKUP(B52,Data_afgrøder!$A$1:$BM$28,COLUMN(Data_afgrøder!$AS$1),FALSE)*VLOOKUP(Beregninger_afgrøder!B52,Data_afgrøder!$A$1:$BN$29,COLUMN(Data_afgrøder!$AT$1),FALSE))-397</f>
        <v>#N/A</v>
      </c>
      <c r="AC52" s="44" t="e">
        <f t="shared" si="13"/>
        <v>#N/A</v>
      </c>
      <c r="AD52" s="44">
        <f t="shared" si="16"/>
        <v>0</v>
      </c>
      <c r="AE52" s="12">
        <f>IF(H52&gt;0,H52,G52)*Forside!$B$8</f>
        <v>0</v>
      </c>
      <c r="AG52" s="12" t="e">
        <f>VLOOKUP(B52,Data_afgrøder!$A$2:$BO$28,COLUMN(Data_afgrøder!$BL$2),FALSE)</f>
        <v>#N/A</v>
      </c>
      <c r="AH52" s="12" t="e">
        <f>IF(AF52&gt;0,AF52,AG52)*Forside!$B$9</f>
        <v>#N/A</v>
      </c>
      <c r="AI52" s="110"/>
      <c r="AJ52" s="12" t="e">
        <f>VLOOKUP(B52,Data_afgrøder!$A$2:$BO$28,COLUMN(Data_afgrøder!$BM$2),FALSE)</f>
        <v>#N/A</v>
      </c>
      <c r="AK52" s="12" t="e">
        <f>Forside!$B$10*IF(AI52&gt;0,AI52,AJ52)</f>
        <v>#N/A</v>
      </c>
      <c r="AL52" s="12">
        <v>0</v>
      </c>
      <c r="AM52" s="12"/>
      <c r="AN52" s="44">
        <f>IF(Forside!S63="Beregn eller brug standardtal",Beregninger_brændstofforbrug!AE51,Forside!T63)</f>
        <v>0</v>
      </c>
      <c r="AO52" s="12" t="e">
        <f>VLOOKUP(B52,Data_afgrøder!$A$1:$BH$28,COLUMN(Data_afgrøder!AW:AW),FALSE)</f>
        <v>#N/A</v>
      </c>
      <c r="AP52" s="12">
        <f t="shared" si="17"/>
        <v>0</v>
      </c>
      <c r="AQ52" s="12">
        <f>AP52*5*Forside!$B$6</f>
        <v>0</v>
      </c>
      <c r="AR52" s="12">
        <v>0</v>
      </c>
      <c r="AS52" s="12">
        <f>AR52*Forside!$B$6</f>
        <v>0</v>
      </c>
      <c r="AT52" s="12">
        <v>0</v>
      </c>
      <c r="AU52" s="12">
        <f>AT52*Forside!$B$7</f>
        <v>0</v>
      </c>
      <c r="AV52" s="44" t="e">
        <f t="shared" si="18"/>
        <v>#N/A</v>
      </c>
      <c r="AW52" s="92" t="e">
        <f t="shared" si="19"/>
        <v>#N/A</v>
      </c>
      <c r="AX52" s="45" t="e">
        <f>AW52*44/28*Forside!$B$5</f>
        <v>#N/A</v>
      </c>
      <c r="AY52" s="44" t="e">
        <f t="shared" si="20"/>
        <v>#N/A</v>
      </c>
      <c r="AZ52" s="44" t="e">
        <f t="shared" si="9"/>
        <v>#N/A</v>
      </c>
      <c r="BA52" s="44" t="e">
        <f t="shared" si="12"/>
        <v>#N/A</v>
      </c>
      <c r="BC52" s="110"/>
      <c r="BD52" s="153"/>
      <c r="BE52" s="153"/>
      <c r="BF52" s="153"/>
      <c r="BG52" s="108"/>
      <c r="BH52" s="108"/>
    </row>
    <row r="53" spans="1:60" x14ac:dyDescent="0.2">
      <c r="A53" s="12">
        <f>Forside!A64</f>
        <v>0</v>
      </c>
      <c r="B53" s="12">
        <f>Forside!B64</f>
        <v>0</v>
      </c>
      <c r="C53" s="53">
        <f>Forside!C64</f>
        <v>0</v>
      </c>
      <c r="D53" s="12">
        <f>Forside!D64</f>
        <v>0</v>
      </c>
      <c r="E53" s="12">
        <f>Forside!F64</f>
        <v>0</v>
      </c>
      <c r="F53" s="53">
        <f>Forside!H64</f>
        <v>0</v>
      </c>
      <c r="G53" s="12">
        <f>Forside!I64</f>
        <v>0</v>
      </c>
      <c r="H53" s="12">
        <f>Forside!J64</f>
        <v>0</v>
      </c>
      <c r="I53" s="12">
        <f>Forside!L64</f>
        <v>0</v>
      </c>
      <c r="J53" s="12">
        <f>Forside!O64</f>
        <v>0</v>
      </c>
      <c r="K53" s="12">
        <f>Forside!Q64</f>
        <v>0</v>
      </c>
      <c r="L53" s="12">
        <f>Forside!R64</f>
        <v>0</v>
      </c>
      <c r="M53" s="44" t="e">
        <f>VLOOKUP(B53,Data_afgrøder!$A$2:$BO$24,COLUMN(Data_afgrøder!BI:BI),FALSE)</f>
        <v>#N/A</v>
      </c>
      <c r="N53" s="44" t="e">
        <f>VLOOKUP(B53,Data_afgrøder!$A$2:$BO$24,COLUMN(Data_afgrøder!BG:BG),FALSE)</f>
        <v>#N/A</v>
      </c>
      <c r="O53" s="12" t="e">
        <f>(IF(H53&gt;0,H53,G53)-VLOOKUP(B53,Data_afgrøder!$A$1:$BH$28,COLUMN(Data_afgrøder!BF:BF),FALSE)-IFERROR(Beregninger_efterafgrøder_udlæg!L54,0))*Forside!$B$3/100</f>
        <v>#N/A</v>
      </c>
      <c r="P53" s="44" t="e">
        <f>O53*44/28*Forside!$B$5</f>
        <v>#N/A</v>
      </c>
      <c r="Q53" s="45" t="e">
        <f>M53*VLOOKUP(B53,Data_afgrøder!$A$1:$BX$29,COLUMN(Data_afgrøder!$BJ$2),FALSE)</f>
        <v>#N/A</v>
      </c>
      <c r="R53" s="126" t="e">
        <f>Q53*Forside!$B$3/100</f>
        <v>#N/A</v>
      </c>
      <c r="S53" s="44" t="e">
        <f>R53*44/28*Forside!$B$5</f>
        <v>#N/A</v>
      </c>
      <c r="T53" s="45" t="e">
        <f>N53*VLOOKUP(B53,Data_afgrøder!$A$1:$BR$29,COLUMN(Data_afgrøder!BK50),FALSE)</f>
        <v>#N/A</v>
      </c>
      <c r="U53" s="45" t="e">
        <f>T53*Forside!$B$3/100</f>
        <v>#N/A</v>
      </c>
      <c r="V53" s="44" t="e">
        <f>U53*44/28*Forside!$B$5</f>
        <v>#N/A</v>
      </c>
      <c r="W53" s="12">
        <f t="shared" si="14"/>
        <v>0</v>
      </c>
      <c r="X53" s="44">
        <f>W53*44/28*Forside!$B$5</f>
        <v>0</v>
      </c>
      <c r="Y53" s="44">
        <f>IF(D53="JB11",'Emissioner organogen jord'!$J$4,0)</f>
        <v>0</v>
      </c>
      <c r="Z53" s="44">
        <f t="shared" si="15"/>
        <v>0</v>
      </c>
      <c r="AA53" s="44">
        <f>Y53+(Z53*44/28*Forside!$B$5)</f>
        <v>0</v>
      </c>
      <c r="AB53" s="44" t="e">
        <f>((M53+N53)*0.45*0.097*VLOOKUP(B53,Data_afgrøder!$A$1:$BM$28,COLUMN(Data_afgrøder!$AS$1),FALSE)*VLOOKUP(Beregninger_afgrøder!B53,Data_afgrøder!$A$1:$BN$29,COLUMN(Data_afgrøder!$AT$1),FALSE))-397</f>
        <v>#N/A</v>
      </c>
      <c r="AC53" s="44" t="e">
        <f t="shared" si="13"/>
        <v>#N/A</v>
      </c>
      <c r="AD53" s="44">
        <f t="shared" si="16"/>
        <v>0</v>
      </c>
      <c r="AE53" s="12">
        <f>IF(H53&gt;0,H53,G53)*Forside!$B$8</f>
        <v>0</v>
      </c>
      <c r="AG53" s="12" t="e">
        <f>VLOOKUP(B53,Data_afgrøder!$A$2:$BO$28,COLUMN(Data_afgrøder!$BL$2),FALSE)</f>
        <v>#N/A</v>
      </c>
      <c r="AH53" s="12" t="e">
        <f>IF(AF53&gt;0,AF53,AG53)*Forside!$B$9</f>
        <v>#N/A</v>
      </c>
      <c r="AI53" s="110"/>
      <c r="AJ53" s="12" t="e">
        <f>VLOOKUP(B53,Data_afgrøder!$A$2:$BO$28,COLUMN(Data_afgrøder!$BM$2),FALSE)</f>
        <v>#N/A</v>
      </c>
      <c r="AK53" s="12" t="e">
        <f>Forside!$B$10*IF(AI53&gt;0,AI53,AJ53)</f>
        <v>#N/A</v>
      </c>
      <c r="AL53" s="12">
        <v>0</v>
      </c>
      <c r="AM53" s="12"/>
      <c r="AN53" s="44">
        <f>IF(Forside!S64="Beregn eller brug standardtal",Beregninger_brændstofforbrug!AE52,Forside!T64)</f>
        <v>0</v>
      </c>
      <c r="AO53" s="12" t="e">
        <f>VLOOKUP(B53,Data_afgrøder!$A$1:$BH$28,COLUMN(Data_afgrøder!AW:AW),FALSE)</f>
        <v>#N/A</v>
      </c>
      <c r="AP53" s="12">
        <f t="shared" si="17"/>
        <v>0</v>
      </c>
      <c r="AQ53" s="12">
        <f>AP53*5*Forside!$B$6</f>
        <v>0</v>
      </c>
      <c r="AR53" s="12">
        <v>0</v>
      </c>
      <c r="AS53" s="12">
        <f>AR53*Forside!$B$6</f>
        <v>0</v>
      </c>
      <c r="AT53" s="12">
        <v>0</v>
      </c>
      <c r="AU53" s="12">
        <f>AT53*Forside!$B$7</f>
        <v>0</v>
      </c>
      <c r="AV53" s="44" t="e">
        <f t="shared" si="18"/>
        <v>#N/A</v>
      </c>
      <c r="AW53" s="92" t="e">
        <f t="shared" si="19"/>
        <v>#N/A</v>
      </c>
      <c r="AX53" s="45" t="e">
        <f>AW53*44/28*Forside!$B$5</f>
        <v>#N/A</v>
      </c>
      <c r="AY53" s="44" t="e">
        <f t="shared" si="20"/>
        <v>#N/A</v>
      </c>
      <c r="AZ53" s="44" t="e">
        <f t="shared" si="9"/>
        <v>#N/A</v>
      </c>
      <c r="BA53" s="44" t="e">
        <f t="shared" si="12"/>
        <v>#N/A</v>
      </c>
      <c r="BC53" s="110"/>
      <c r="BD53" s="153"/>
      <c r="BE53" s="153"/>
      <c r="BF53" s="153"/>
      <c r="BG53" s="108"/>
      <c r="BH53" s="108"/>
    </row>
    <row r="54" spans="1:60" x14ac:dyDescent="0.2">
      <c r="A54" s="12">
        <f>Forside!A65</f>
        <v>0</v>
      </c>
      <c r="B54" s="12">
        <f>Forside!B65</f>
        <v>0</v>
      </c>
      <c r="C54" s="53">
        <f>Forside!C65</f>
        <v>0</v>
      </c>
      <c r="D54" s="12">
        <f>Forside!D65</f>
        <v>0</v>
      </c>
      <c r="E54" s="12">
        <f>Forside!F65</f>
        <v>0</v>
      </c>
      <c r="F54" s="53">
        <f>Forside!H65</f>
        <v>0</v>
      </c>
      <c r="G54" s="12">
        <f>Forside!I65</f>
        <v>0</v>
      </c>
      <c r="H54" s="12">
        <f>Forside!J65</f>
        <v>0</v>
      </c>
      <c r="I54" s="12">
        <f>Forside!L65</f>
        <v>0</v>
      </c>
      <c r="J54" s="12">
        <f>Forside!O65</f>
        <v>0</v>
      </c>
      <c r="K54" s="12">
        <f>Forside!Q65</f>
        <v>0</v>
      </c>
      <c r="L54" s="12">
        <f>Forside!R65</f>
        <v>0</v>
      </c>
      <c r="M54" s="44" t="e">
        <f>VLOOKUP(B54,Data_afgrøder!$A$2:$BO$24,COLUMN(Data_afgrøder!BI:BI),FALSE)</f>
        <v>#N/A</v>
      </c>
      <c r="N54" s="44" t="e">
        <f>VLOOKUP(B54,Data_afgrøder!$A$2:$BO$24,COLUMN(Data_afgrøder!BG:BG),FALSE)</f>
        <v>#N/A</v>
      </c>
      <c r="O54" s="12" t="e">
        <f>(IF(H54&gt;0,H54,G54)-VLOOKUP(B54,Data_afgrøder!$A$1:$BH$28,COLUMN(Data_afgrøder!BF:BF),FALSE)-IFERROR(Beregninger_efterafgrøder_udlæg!L55,0))*Forside!$B$3/100</f>
        <v>#N/A</v>
      </c>
      <c r="P54" s="44" t="e">
        <f>O54*44/28*Forside!$B$5</f>
        <v>#N/A</v>
      </c>
      <c r="Q54" s="45" t="e">
        <f>M54*VLOOKUP(B54,Data_afgrøder!$A$1:$BX$29,COLUMN(Data_afgrøder!$BJ$2),FALSE)</f>
        <v>#N/A</v>
      </c>
      <c r="R54" s="126" t="e">
        <f>Q54*Forside!$B$3/100</f>
        <v>#N/A</v>
      </c>
      <c r="S54" s="44" t="e">
        <f>R54*44/28*Forside!$B$5</f>
        <v>#N/A</v>
      </c>
      <c r="T54" s="45" t="e">
        <f>N54*VLOOKUP(B54,Data_afgrøder!$A$1:$BR$29,COLUMN(Data_afgrøder!BK51),FALSE)</f>
        <v>#N/A</v>
      </c>
      <c r="U54" s="45" t="e">
        <f>T54*Forside!$B$3/100</f>
        <v>#N/A</v>
      </c>
      <c r="V54" s="44" t="e">
        <f>U54*44/28*Forside!$B$5</f>
        <v>#N/A</v>
      </c>
      <c r="W54" s="12">
        <f t="shared" si="14"/>
        <v>0</v>
      </c>
      <c r="X54" s="44">
        <f>W54*44/28*Forside!$B$5</f>
        <v>0</v>
      </c>
      <c r="Y54" s="44">
        <f>IF(D54="JB11",'Emissioner organogen jord'!$J$4,0)</f>
        <v>0</v>
      </c>
      <c r="Z54" s="44">
        <f t="shared" si="15"/>
        <v>0</v>
      </c>
      <c r="AA54" s="44">
        <f>Y54+(Z54*44/28*Forside!$B$5)</f>
        <v>0</v>
      </c>
      <c r="AB54" s="44" t="e">
        <f>((M54+N54)*0.45*0.097*VLOOKUP(B54,Data_afgrøder!$A$1:$BM$28,COLUMN(Data_afgrøder!$AS$1),FALSE)*VLOOKUP(Beregninger_afgrøder!B54,Data_afgrøder!$A$1:$BN$29,COLUMN(Data_afgrøder!$AT$1),FALSE))-397</f>
        <v>#N/A</v>
      </c>
      <c r="AC54" s="44" t="e">
        <f t="shared" si="13"/>
        <v>#N/A</v>
      </c>
      <c r="AD54" s="44">
        <f t="shared" si="16"/>
        <v>0</v>
      </c>
      <c r="AE54" s="12">
        <f>IF(H54&gt;0,H54,G54)*Forside!$B$8</f>
        <v>0</v>
      </c>
      <c r="AG54" s="12" t="e">
        <f>VLOOKUP(B54,Data_afgrøder!$A$2:$BO$28,COLUMN(Data_afgrøder!$BL$2),FALSE)</f>
        <v>#N/A</v>
      </c>
      <c r="AH54" s="12" t="e">
        <f>IF(AF54&gt;0,AF54,AG54)*Forside!$B$9</f>
        <v>#N/A</v>
      </c>
      <c r="AI54" s="110"/>
      <c r="AJ54" s="12" t="e">
        <f>VLOOKUP(B54,Data_afgrøder!$A$2:$BO$28,COLUMN(Data_afgrøder!$BM$2),FALSE)</f>
        <v>#N/A</v>
      </c>
      <c r="AK54" s="12" t="e">
        <f>Forside!$B$10*IF(AI54&gt;0,AI54,AJ54)</f>
        <v>#N/A</v>
      </c>
      <c r="AL54" s="12">
        <v>0</v>
      </c>
      <c r="AM54" s="12"/>
      <c r="AN54" s="44">
        <f>IF(Forside!S65="Beregn eller brug standardtal",Beregninger_brændstofforbrug!AE53,Forside!T65)</f>
        <v>0</v>
      </c>
      <c r="AO54" s="12" t="e">
        <f>VLOOKUP(B54,Data_afgrøder!$A$1:$BH$28,COLUMN(Data_afgrøder!AW:AW),FALSE)</f>
        <v>#N/A</v>
      </c>
      <c r="AP54" s="12">
        <f t="shared" si="17"/>
        <v>0</v>
      </c>
      <c r="AQ54" s="12">
        <f>AP54*5*Forside!$B$6</f>
        <v>0</v>
      </c>
      <c r="AR54" s="12">
        <v>0</v>
      </c>
      <c r="AS54" s="12">
        <f>AR54*Forside!$B$6</f>
        <v>0</v>
      </c>
      <c r="AT54" s="12">
        <v>0</v>
      </c>
      <c r="AU54" s="12">
        <f>AT54*Forside!$B$7</f>
        <v>0</v>
      </c>
      <c r="AV54" s="44" t="e">
        <f t="shared" si="18"/>
        <v>#N/A</v>
      </c>
      <c r="AW54" s="92" t="e">
        <f t="shared" si="19"/>
        <v>#N/A</v>
      </c>
      <c r="AX54" s="45" t="e">
        <f>AW54*44/28*Forside!$B$5</f>
        <v>#N/A</v>
      </c>
      <c r="AY54" s="44" t="e">
        <f t="shared" si="20"/>
        <v>#N/A</v>
      </c>
      <c r="AZ54" s="44" t="e">
        <f t="shared" si="9"/>
        <v>#N/A</v>
      </c>
      <c r="BA54" s="44" t="e">
        <f t="shared" si="12"/>
        <v>#N/A</v>
      </c>
      <c r="BC54" s="110"/>
      <c r="BD54" s="153"/>
      <c r="BE54" s="153"/>
      <c r="BF54" s="153"/>
      <c r="BG54" s="108"/>
      <c r="BH54" s="108"/>
    </row>
    <row r="55" spans="1:60" x14ac:dyDescent="0.2">
      <c r="A55" s="12">
        <f>Forside!A66</f>
        <v>0</v>
      </c>
      <c r="B55" s="12">
        <f>Forside!B66</f>
        <v>0</v>
      </c>
      <c r="C55" s="53">
        <f>Forside!C66</f>
        <v>0</v>
      </c>
      <c r="D55" s="12">
        <f>Forside!D66</f>
        <v>0</v>
      </c>
      <c r="E55" s="12">
        <f>Forside!F66</f>
        <v>0</v>
      </c>
      <c r="F55" s="53">
        <f>Forside!H66</f>
        <v>0</v>
      </c>
      <c r="G55" s="12">
        <f>Forside!I66</f>
        <v>0</v>
      </c>
      <c r="H55" s="12">
        <f>Forside!J66</f>
        <v>0</v>
      </c>
      <c r="I55" s="12">
        <f>Forside!L66</f>
        <v>0</v>
      </c>
      <c r="J55" s="12">
        <f>Forside!O66</f>
        <v>0</v>
      </c>
      <c r="K55" s="12">
        <f>Forside!Q66</f>
        <v>0</v>
      </c>
      <c r="L55" s="12">
        <f>Forside!R66</f>
        <v>0</v>
      </c>
      <c r="M55" s="44" t="e">
        <f>VLOOKUP(B55,Data_afgrøder!$A$2:$BO$24,COLUMN(Data_afgrøder!BI:BI),FALSE)</f>
        <v>#N/A</v>
      </c>
      <c r="N55" s="44" t="e">
        <f>VLOOKUP(B55,Data_afgrøder!$A$2:$BO$24,COLUMN(Data_afgrøder!BG:BG),FALSE)</f>
        <v>#N/A</v>
      </c>
      <c r="O55" s="12" t="e">
        <f>(IF(H55&gt;0,H55,G55)-VLOOKUP(B55,Data_afgrøder!$A$1:$BH$28,COLUMN(Data_afgrøder!BF:BF),FALSE)-IFERROR(Beregninger_efterafgrøder_udlæg!L56,0))*Forside!$B$3/100</f>
        <v>#N/A</v>
      </c>
      <c r="P55" s="44" t="e">
        <f>O55*44/28*Forside!$B$5</f>
        <v>#N/A</v>
      </c>
      <c r="Q55" s="45" t="e">
        <f>M55*VLOOKUP(B55,Data_afgrøder!$A$1:$BX$29,COLUMN(Data_afgrøder!$BJ$2),FALSE)</f>
        <v>#N/A</v>
      </c>
      <c r="R55" s="126" t="e">
        <f>Q55*Forside!$B$3/100</f>
        <v>#N/A</v>
      </c>
      <c r="S55" s="44" t="e">
        <f>R55*44/28*Forside!$B$5</f>
        <v>#N/A</v>
      </c>
      <c r="T55" s="45" t="e">
        <f>N55*VLOOKUP(B55,Data_afgrøder!$A$1:$BR$29,COLUMN(Data_afgrøder!BK52),FALSE)</f>
        <v>#N/A</v>
      </c>
      <c r="U55" s="45" t="e">
        <f>T55*Forside!$B$3/100</f>
        <v>#N/A</v>
      </c>
      <c r="V55" s="44" t="e">
        <f>U55*44/28*Forside!$B$5</f>
        <v>#N/A</v>
      </c>
      <c r="W55" s="12">
        <f t="shared" si="14"/>
        <v>0</v>
      </c>
      <c r="X55" s="44">
        <f>W55*44/28*Forside!$B$5</f>
        <v>0</v>
      </c>
      <c r="Y55" s="44">
        <f>IF(D55="JB11",'Emissioner organogen jord'!$J$4,0)</f>
        <v>0</v>
      </c>
      <c r="Z55" s="44">
        <f t="shared" si="15"/>
        <v>0</v>
      </c>
      <c r="AA55" s="44">
        <f>Y55+(Z55*44/28*Forside!$B$5)</f>
        <v>0</v>
      </c>
      <c r="AB55" s="44" t="e">
        <f>((M55+N55)*0.45*0.097*VLOOKUP(B55,Data_afgrøder!$A$1:$BM$28,COLUMN(Data_afgrøder!$AS$1),FALSE)*VLOOKUP(Beregninger_afgrøder!B55,Data_afgrøder!$A$1:$BN$29,COLUMN(Data_afgrøder!$AT$1),FALSE))-397</f>
        <v>#N/A</v>
      </c>
      <c r="AC55" s="44" t="e">
        <f t="shared" si="13"/>
        <v>#N/A</v>
      </c>
      <c r="AD55" s="44">
        <f t="shared" si="16"/>
        <v>0</v>
      </c>
      <c r="AE55" s="12">
        <f>IF(H55&gt;0,H55,G55)*Forside!$B$8</f>
        <v>0</v>
      </c>
      <c r="AG55" s="12" t="e">
        <f>VLOOKUP(B55,Data_afgrøder!$A$2:$BO$28,COLUMN(Data_afgrøder!$BL$2),FALSE)</f>
        <v>#N/A</v>
      </c>
      <c r="AH55" s="12" t="e">
        <f>IF(AF55&gt;0,AF55,AG55)*Forside!$B$9</f>
        <v>#N/A</v>
      </c>
      <c r="AI55" s="110"/>
      <c r="AJ55" s="12" t="e">
        <f>VLOOKUP(B55,Data_afgrøder!$A$2:$BO$28,COLUMN(Data_afgrøder!$BM$2),FALSE)</f>
        <v>#N/A</v>
      </c>
      <c r="AK55" s="12" t="e">
        <f>Forside!$B$10*IF(AI55&gt;0,AI55,AJ55)</f>
        <v>#N/A</v>
      </c>
      <c r="AL55" s="12">
        <v>0</v>
      </c>
      <c r="AM55" s="12"/>
      <c r="AN55" s="44">
        <f>IF(Forside!S66="Beregn eller brug standardtal",Beregninger_brændstofforbrug!AE54,Forside!T66)</f>
        <v>0</v>
      </c>
      <c r="AO55" s="12" t="e">
        <f>VLOOKUP(B55,Data_afgrøder!$A$1:$BH$28,COLUMN(Data_afgrøder!AW:AW),FALSE)</f>
        <v>#N/A</v>
      </c>
      <c r="AP55" s="12">
        <f t="shared" si="17"/>
        <v>0</v>
      </c>
      <c r="AQ55" s="12">
        <f>AP55*5*Forside!$B$6</f>
        <v>0</v>
      </c>
      <c r="AR55" s="12">
        <v>0</v>
      </c>
      <c r="AS55" s="12">
        <f>AR55*Forside!$B$6</f>
        <v>0</v>
      </c>
      <c r="AT55" s="12">
        <v>0</v>
      </c>
      <c r="AU55" s="12">
        <f>AT55*Forside!$B$7</f>
        <v>0</v>
      </c>
      <c r="AV55" s="44" t="e">
        <f t="shared" si="18"/>
        <v>#N/A</v>
      </c>
      <c r="AW55" s="92" t="e">
        <f t="shared" si="19"/>
        <v>#N/A</v>
      </c>
      <c r="AX55" s="45" t="e">
        <f>AW55*44/28*Forside!$B$5</f>
        <v>#N/A</v>
      </c>
      <c r="AY55" s="44" t="e">
        <f t="shared" si="20"/>
        <v>#N/A</v>
      </c>
      <c r="AZ55" s="44" t="e">
        <f t="shared" si="9"/>
        <v>#N/A</v>
      </c>
      <c r="BA55" s="44" t="e">
        <f t="shared" si="12"/>
        <v>#N/A</v>
      </c>
      <c r="BC55" s="110"/>
      <c r="BD55" s="153"/>
      <c r="BE55" s="153"/>
      <c r="BF55" s="153"/>
      <c r="BG55" s="108"/>
      <c r="BH55" s="108"/>
    </row>
    <row r="56" spans="1:60" x14ac:dyDescent="0.2">
      <c r="A56" s="12">
        <f>Forside!A67</f>
        <v>0</v>
      </c>
      <c r="B56" s="12">
        <f>Forside!B67</f>
        <v>0</v>
      </c>
      <c r="C56" s="53">
        <f>Forside!C67</f>
        <v>0</v>
      </c>
      <c r="D56" s="12">
        <f>Forside!D67</f>
        <v>0</v>
      </c>
      <c r="E56" s="12">
        <f>Forside!F67</f>
        <v>0</v>
      </c>
      <c r="F56" s="53">
        <f>Forside!H67</f>
        <v>0</v>
      </c>
      <c r="G56" s="12">
        <f>Forside!I67</f>
        <v>0</v>
      </c>
      <c r="H56" s="12">
        <f>Forside!J67</f>
        <v>0</v>
      </c>
      <c r="I56" s="12">
        <f>Forside!L67</f>
        <v>0</v>
      </c>
      <c r="J56" s="12">
        <f>Forside!O67</f>
        <v>0</v>
      </c>
      <c r="K56" s="12">
        <f>Forside!Q67</f>
        <v>0</v>
      </c>
      <c r="L56" s="12">
        <f>Forside!R67</f>
        <v>0</v>
      </c>
      <c r="M56" s="44" t="e">
        <f>VLOOKUP(B56,Data_afgrøder!$A$2:$BO$24,COLUMN(Data_afgrøder!BI:BI),FALSE)</f>
        <v>#N/A</v>
      </c>
      <c r="N56" s="44" t="e">
        <f>VLOOKUP(B56,Data_afgrøder!$A$2:$BO$24,COLUMN(Data_afgrøder!BG:BG),FALSE)</f>
        <v>#N/A</v>
      </c>
      <c r="O56" s="12" t="e">
        <f>(IF(H56&gt;0,H56,G56)-VLOOKUP(B56,Data_afgrøder!$A$1:$BH$28,COLUMN(Data_afgrøder!BF:BF),FALSE)-IFERROR(Beregninger_efterafgrøder_udlæg!L57,0))*Forside!$B$3/100</f>
        <v>#N/A</v>
      </c>
      <c r="P56" s="44" t="e">
        <f>O56*44/28*Forside!$B$5</f>
        <v>#N/A</v>
      </c>
      <c r="Q56" s="45" t="e">
        <f>M56*VLOOKUP(B56,Data_afgrøder!$A$1:$BX$29,COLUMN(Data_afgrøder!$BJ$2),FALSE)</f>
        <v>#N/A</v>
      </c>
      <c r="R56" s="126" t="e">
        <f>Q56*Forside!$B$3/100</f>
        <v>#N/A</v>
      </c>
      <c r="S56" s="44" t="e">
        <f>R56*44/28*Forside!$B$5</f>
        <v>#N/A</v>
      </c>
      <c r="T56" s="45" t="e">
        <f>N56*VLOOKUP(B56,Data_afgrøder!$A$1:$BR$29,COLUMN(Data_afgrøder!BK53),FALSE)</f>
        <v>#N/A</v>
      </c>
      <c r="U56" s="45" t="e">
        <f>T56*Forside!$B$3/100</f>
        <v>#N/A</v>
      </c>
      <c r="V56" s="44" t="e">
        <f>U56*44/28*Forside!$B$5</f>
        <v>#N/A</v>
      </c>
      <c r="W56" s="12">
        <f t="shared" si="14"/>
        <v>0</v>
      </c>
      <c r="X56" s="44">
        <f>W56*44/28*Forside!$B$5</f>
        <v>0</v>
      </c>
      <c r="Y56" s="44">
        <f>IF(D56="JB11",'Emissioner organogen jord'!$J$4,0)</f>
        <v>0</v>
      </c>
      <c r="Z56" s="44">
        <f t="shared" si="15"/>
        <v>0</v>
      </c>
      <c r="AA56" s="44">
        <f>Y56+(Z56*44/28*Forside!$B$5)</f>
        <v>0</v>
      </c>
      <c r="AB56" s="44" t="e">
        <f>((M56+N56)*0.45*0.097*VLOOKUP(B56,Data_afgrøder!$A$1:$BM$28,COLUMN(Data_afgrøder!$AS$1),FALSE)*VLOOKUP(Beregninger_afgrøder!B56,Data_afgrøder!$A$1:$BN$29,COLUMN(Data_afgrøder!$AT$1),FALSE))-397</f>
        <v>#N/A</v>
      </c>
      <c r="AC56" s="44" t="e">
        <f t="shared" si="13"/>
        <v>#N/A</v>
      </c>
      <c r="AD56" s="44">
        <f t="shared" si="16"/>
        <v>0</v>
      </c>
      <c r="AE56" s="12">
        <f>IF(H56&gt;0,H56,G56)*Forside!$B$8</f>
        <v>0</v>
      </c>
      <c r="AG56" s="12" t="e">
        <f>VLOOKUP(B56,Data_afgrøder!$A$2:$BO$28,COLUMN(Data_afgrøder!$BL$2),FALSE)</f>
        <v>#N/A</v>
      </c>
      <c r="AH56" s="12" t="e">
        <f>IF(AF56&gt;0,AF56,AG56)*Forside!$B$9</f>
        <v>#N/A</v>
      </c>
      <c r="AI56" s="110"/>
      <c r="AJ56" s="12" t="e">
        <f>VLOOKUP(B56,Data_afgrøder!$A$2:$BO$28,COLUMN(Data_afgrøder!$BM$2),FALSE)</f>
        <v>#N/A</v>
      </c>
      <c r="AK56" s="12" t="e">
        <f>Forside!$B$10*IF(AI56&gt;0,AI56,AJ56)</f>
        <v>#N/A</v>
      </c>
      <c r="AL56" s="12">
        <v>0</v>
      </c>
      <c r="AM56" s="12"/>
      <c r="AN56" s="44">
        <f>IF(Forside!S67="Beregn eller brug standardtal",Beregninger_brændstofforbrug!AE55,Forside!T67)</f>
        <v>0</v>
      </c>
      <c r="AO56" s="12" t="e">
        <f>VLOOKUP(B56,Data_afgrøder!$A$1:$BH$28,COLUMN(Data_afgrøder!AW:AW),FALSE)</f>
        <v>#N/A</v>
      </c>
      <c r="AP56" s="12">
        <f t="shared" si="17"/>
        <v>0</v>
      </c>
      <c r="AQ56" s="12">
        <f>AP56*5*Forside!$B$6</f>
        <v>0</v>
      </c>
      <c r="AR56" s="12">
        <v>0</v>
      </c>
      <c r="AS56" s="12">
        <f>AR56*Forside!$B$6</f>
        <v>0</v>
      </c>
      <c r="AT56" s="12">
        <v>0</v>
      </c>
      <c r="AU56" s="12">
        <f>AT56*Forside!$B$7</f>
        <v>0</v>
      </c>
      <c r="AV56" s="44" t="e">
        <f t="shared" si="18"/>
        <v>#N/A</v>
      </c>
      <c r="AW56" s="92" t="e">
        <f t="shared" si="19"/>
        <v>#N/A</v>
      </c>
      <c r="AX56" s="45" t="e">
        <f>AW56*44/28*Forside!$B$5</f>
        <v>#N/A</v>
      </c>
      <c r="AY56" s="44" t="e">
        <f t="shared" si="20"/>
        <v>#N/A</v>
      </c>
      <c r="AZ56" s="44" t="e">
        <f t="shared" si="9"/>
        <v>#N/A</v>
      </c>
      <c r="BA56" s="44" t="e">
        <f t="shared" si="12"/>
        <v>#N/A</v>
      </c>
      <c r="BC56" s="110"/>
      <c r="BD56" s="153"/>
      <c r="BE56" s="153"/>
      <c r="BF56" s="153"/>
      <c r="BG56" s="108"/>
      <c r="BH56" s="108"/>
    </row>
    <row r="57" spans="1:60" x14ac:dyDescent="0.2">
      <c r="A57" s="12">
        <f>Forside!A68</f>
        <v>0</v>
      </c>
      <c r="B57" s="12">
        <f>Forside!B68</f>
        <v>0</v>
      </c>
      <c r="C57" s="53">
        <f>Forside!C68</f>
        <v>0</v>
      </c>
      <c r="D57" s="12">
        <f>Forside!D68</f>
        <v>0</v>
      </c>
      <c r="E57" s="12">
        <f>Forside!F68</f>
        <v>0</v>
      </c>
      <c r="F57" s="53">
        <f>Forside!H68</f>
        <v>0</v>
      </c>
      <c r="G57" s="12">
        <f>Forside!I68</f>
        <v>0</v>
      </c>
      <c r="H57" s="12">
        <f>Forside!J68</f>
        <v>0</v>
      </c>
      <c r="I57" s="12">
        <f>Forside!L68</f>
        <v>0</v>
      </c>
      <c r="J57" s="12">
        <f>Forside!O68</f>
        <v>0</v>
      </c>
      <c r="K57" s="12">
        <f>Forside!Q68</f>
        <v>0</v>
      </c>
      <c r="L57" s="12">
        <f>Forside!R68</f>
        <v>0</v>
      </c>
      <c r="M57" s="44" t="e">
        <f>VLOOKUP(B57,Data_afgrøder!$A$2:$BO$24,COLUMN(Data_afgrøder!BI:BI),FALSE)</f>
        <v>#N/A</v>
      </c>
      <c r="N57" s="44" t="e">
        <f>VLOOKUP(B57,Data_afgrøder!$A$2:$BO$24,COLUMN(Data_afgrøder!BG:BG),FALSE)</f>
        <v>#N/A</v>
      </c>
      <c r="O57" s="12" t="e">
        <f>(IF(H57&gt;0,H57,G57)-VLOOKUP(B57,Data_afgrøder!$A$1:$BH$28,COLUMN(Data_afgrøder!BF:BF),FALSE)-IFERROR(Beregninger_efterafgrøder_udlæg!L58,0))*Forside!$B$3/100</f>
        <v>#N/A</v>
      </c>
      <c r="P57" s="44" t="e">
        <f>O57*44/28*Forside!$B$5</f>
        <v>#N/A</v>
      </c>
      <c r="Q57" s="45" t="e">
        <f>M57*VLOOKUP(B57,Data_afgrøder!$A$1:$BX$29,COLUMN(Data_afgrøder!$BJ$2),FALSE)</f>
        <v>#N/A</v>
      </c>
      <c r="R57" s="126" t="e">
        <f>Q57*Forside!$B$3/100</f>
        <v>#N/A</v>
      </c>
      <c r="S57" s="44" t="e">
        <f>R57*44/28*Forside!$B$5</f>
        <v>#N/A</v>
      </c>
      <c r="T57" s="45" t="e">
        <f>N57*VLOOKUP(B57,Data_afgrøder!$A$1:$BR$29,COLUMN(Data_afgrøder!BK54),FALSE)</f>
        <v>#N/A</v>
      </c>
      <c r="U57" s="45" t="e">
        <f>T57*Forside!$B$3/100</f>
        <v>#N/A</v>
      </c>
      <c r="V57" s="44" t="e">
        <f>U57*44/28*Forside!$B$5</f>
        <v>#N/A</v>
      </c>
      <c r="W57" s="12">
        <f t="shared" si="14"/>
        <v>0</v>
      </c>
      <c r="X57" s="44">
        <f>W57*44/28*Forside!$B$5</f>
        <v>0</v>
      </c>
      <c r="Y57" s="44">
        <f>IF(D57="JB11",'Emissioner organogen jord'!$J$4,0)</f>
        <v>0</v>
      </c>
      <c r="Z57" s="44">
        <f t="shared" si="15"/>
        <v>0</v>
      </c>
      <c r="AA57" s="44">
        <f>Y57+(Z57*44/28*Forside!$B$5)</f>
        <v>0</v>
      </c>
      <c r="AB57" s="44" t="e">
        <f>((M57+N57)*0.45*0.097*VLOOKUP(B57,Data_afgrøder!$A$1:$BM$28,COLUMN(Data_afgrøder!$AS$1),FALSE)*VLOOKUP(Beregninger_afgrøder!B57,Data_afgrøder!$A$1:$BN$29,COLUMN(Data_afgrøder!$AT$1),FALSE))-397</f>
        <v>#N/A</v>
      </c>
      <c r="AC57" s="44" t="e">
        <f t="shared" si="13"/>
        <v>#N/A</v>
      </c>
      <c r="AD57" s="44">
        <f t="shared" si="16"/>
        <v>0</v>
      </c>
      <c r="AE57" s="12">
        <f>IF(H57&gt;0,H57,G57)*Forside!$B$8</f>
        <v>0</v>
      </c>
      <c r="AG57" s="12" t="e">
        <f>VLOOKUP(B57,Data_afgrøder!$A$2:$BO$28,COLUMN(Data_afgrøder!$BL$2),FALSE)</f>
        <v>#N/A</v>
      </c>
      <c r="AH57" s="12" t="e">
        <f>IF(AF57&gt;0,AF57,AG57)*Forside!$B$9</f>
        <v>#N/A</v>
      </c>
      <c r="AI57" s="110"/>
      <c r="AJ57" s="12" t="e">
        <f>VLOOKUP(B57,Data_afgrøder!$A$2:$BO$28,COLUMN(Data_afgrøder!$BM$2),FALSE)</f>
        <v>#N/A</v>
      </c>
      <c r="AK57" s="12" t="e">
        <f>Forside!$B$10*IF(AI57&gt;0,AI57,AJ57)</f>
        <v>#N/A</v>
      </c>
      <c r="AL57" s="12">
        <v>0</v>
      </c>
      <c r="AM57" s="12"/>
      <c r="AN57" s="44">
        <f>IF(Forside!S68="Beregn eller brug standardtal",Beregninger_brændstofforbrug!AE56,Forside!T68)</f>
        <v>0</v>
      </c>
      <c r="AO57" s="12" t="e">
        <f>VLOOKUP(B57,Data_afgrøder!$A$1:$BH$28,COLUMN(Data_afgrøder!AW:AW),FALSE)</f>
        <v>#N/A</v>
      </c>
      <c r="AP57" s="12">
        <f t="shared" si="17"/>
        <v>0</v>
      </c>
      <c r="AQ57" s="12">
        <f>AP57*5*Forside!$B$6</f>
        <v>0</v>
      </c>
      <c r="AR57" s="12">
        <v>0</v>
      </c>
      <c r="AS57" s="12">
        <f>AR57*Forside!$B$6</f>
        <v>0</v>
      </c>
      <c r="AT57" s="12">
        <v>0</v>
      </c>
      <c r="AU57" s="12">
        <f>AT57*Forside!$B$7</f>
        <v>0</v>
      </c>
      <c r="AV57" s="44" t="e">
        <f t="shared" si="18"/>
        <v>#N/A</v>
      </c>
      <c r="AW57" s="92" t="e">
        <f t="shared" si="19"/>
        <v>#N/A</v>
      </c>
      <c r="AX57" s="45" t="e">
        <f>AW57*44/28*Forside!$B$5</f>
        <v>#N/A</v>
      </c>
      <c r="AY57" s="44" t="e">
        <f t="shared" si="20"/>
        <v>#N/A</v>
      </c>
      <c r="AZ57" s="44" t="e">
        <f t="shared" si="9"/>
        <v>#N/A</v>
      </c>
      <c r="BA57" s="44" t="e">
        <f t="shared" si="12"/>
        <v>#N/A</v>
      </c>
      <c r="BC57" s="110"/>
      <c r="BD57" s="153"/>
      <c r="BE57" s="153"/>
      <c r="BF57" s="153"/>
      <c r="BG57" s="108"/>
      <c r="BH57" s="108"/>
    </row>
    <row r="58" spans="1:60" x14ac:dyDescent="0.2">
      <c r="A58" s="12">
        <f>Forside!A69</f>
        <v>0</v>
      </c>
      <c r="B58" s="12">
        <f>Forside!B69</f>
        <v>0</v>
      </c>
      <c r="C58" s="53">
        <f>Forside!C69</f>
        <v>0</v>
      </c>
      <c r="D58" s="12">
        <f>Forside!D69</f>
        <v>0</v>
      </c>
      <c r="E58" s="12">
        <f>Forside!F69</f>
        <v>0</v>
      </c>
      <c r="F58" s="53">
        <f>Forside!H69</f>
        <v>0</v>
      </c>
      <c r="G58" s="12">
        <f>Forside!I69</f>
        <v>0</v>
      </c>
      <c r="H58" s="12">
        <f>Forside!J69</f>
        <v>0</v>
      </c>
      <c r="I58" s="12">
        <f>Forside!L69</f>
        <v>0</v>
      </c>
      <c r="J58" s="12">
        <f>Forside!O69</f>
        <v>0</v>
      </c>
      <c r="K58" s="12">
        <f>Forside!Q69</f>
        <v>0</v>
      </c>
      <c r="L58" s="12">
        <f>Forside!R69</f>
        <v>0</v>
      </c>
      <c r="M58" s="44" t="e">
        <f>VLOOKUP(B58,Data_afgrøder!$A$2:$BO$24,COLUMN(Data_afgrøder!BI:BI),FALSE)</f>
        <v>#N/A</v>
      </c>
      <c r="N58" s="44" t="e">
        <f>VLOOKUP(B58,Data_afgrøder!$A$2:$BO$24,COLUMN(Data_afgrøder!BG:BG),FALSE)</f>
        <v>#N/A</v>
      </c>
      <c r="O58" s="12" t="e">
        <f>(IF(H58&gt;0,H58,G58)-VLOOKUP(B58,Data_afgrøder!$A$1:$BH$28,COLUMN(Data_afgrøder!BF:BF),FALSE)-IFERROR(Beregninger_efterafgrøder_udlæg!L59,0))*Forside!$B$3/100</f>
        <v>#N/A</v>
      </c>
      <c r="P58" s="44" t="e">
        <f>O58*44/28*Forside!$B$5</f>
        <v>#N/A</v>
      </c>
      <c r="Q58" s="45" t="e">
        <f>M58*VLOOKUP(B58,Data_afgrøder!$A$1:$BX$29,COLUMN(Data_afgrøder!$BJ$2),FALSE)</f>
        <v>#N/A</v>
      </c>
      <c r="R58" s="126" t="e">
        <f>Q58*Forside!$B$3/100</f>
        <v>#N/A</v>
      </c>
      <c r="S58" s="44" t="e">
        <f>R58*44/28*Forside!$B$5</f>
        <v>#N/A</v>
      </c>
      <c r="T58" s="45" t="e">
        <f>N58*VLOOKUP(B58,Data_afgrøder!$A$1:$BR$29,COLUMN(Data_afgrøder!BK55),FALSE)</f>
        <v>#N/A</v>
      </c>
      <c r="U58" s="45" t="e">
        <f>T58*Forside!$B$3/100</f>
        <v>#N/A</v>
      </c>
      <c r="V58" s="44" t="e">
        <f>U58*44/28*Forside!$B$5</f>
        <v>#N/A</v>
      </c>
      <c r="W58" s="12">
        <f t="shared" si="14"/>
        <v>0</v>
      </c>
      <c r="X58" s="44">
        <f>W58*44/28*Forside!$B$5</f>
        <v>0</v>
      </c>
      <c r="Y58" s="44">
        <f>IF(D58="JB11",'Emissioner organogen jord'!$J$4,0)</f>
        <v>0</v>
      </c>
      <c r="Z58" s="44">
        <f t="shared" si="15"/>
        <v>0</v>
      </c>
      <c r="AA58" s="44">
        <f>Y58+(Z58*44/28*Forside!$B$5)</f>
        <v>0</v>
      </c>
      <c r="AB58" s="44" t="e">
        <f>((M58+N58)*0.45*0.097*VLOOKUP(B58,Data_afgrøder!$A$1:$BM$28,COLUMN(Data_afgrøder!$AS$1),FALSE)*VLOOKUP(Beregninger_afgrøder!B58,Data_afgrøder!$A$1:$BN$29,COLUMN(Data_afgrøder!$AT$1),FALSE))-397</f>
        <v>#N/A</v>
      </c>
      <c r="AC58" s="44" t="e">
        <f t="shared" si="13"/>
        <v>#N/A</v>
      </c>
      <c r="AD58" s="44">
        <f t="shared" si="16"/>
        <v>0</v>
      </c>
      <c r="AE58" s="12">
        <f>IF(H58&gt;0,H58,G58)*Forside!$B$8</f>
        <v>0</v>
      </c>
      <c r="AG58" s="12" t="e">
        <f>VLOOKUP(B58,Data_afgrøder!$A$2:$BO$28,COLUMN(Data_afgrøder!$BL$2),FALSE)</f>
        <v>#N/A</v>
      </c>
      <c r="AH58" s="12" t="e">
        <f>IF(AF58&gt;0,AF58,AG58)*Forside!$B$9</f>
        <v>#N/A</v>
      </c>
      <c r="AI58" s="110"/>
      <c r="AJ58" s="12" t="e">
        <f>VLOOKUP(B58,Data_afgrøder!$A$2:$BO$28,COLUMN(Data_afgrøder!$BM$2),FALSE)</f>
        <v>#N/A</v>
      </c>
      <c r="AK58" s="12" t="e">
        <f>Forside!$B$10*IF(AI58&gt;0,AI58,AJ58)</f>
        <v>#N/A</v>
      </c>
      <c r="AL58" s="12">
        <v>0</v>
      </c>
      <c r="AM58" s="12"/>
      <c r="AN58" s="44">
        <f>IF(Forside!S69="Beregn eller brug standardtal",Beregninger_brændstofforbrug!AE57,Forside!T69)</f>
        <v>0</v>
      </c>
      <c r="AO58" s="12" t="e">
        <f>VLOOKUP(B58,Data_afgrøder!$A$1:$BH$28,COLUMN(Data_afgrøder!AW:AW),FALSE)</f>
        <v>#N/A</v>
      </c>
      <c r="AP58" s="12">
        <f t="shared" si="17"/>
        <v>0</v>
      </c>
      <c r="AQ58" s="12">
        <f>AP58*5*Forside!$B$6</f>
        <v>0</v>
      </c>
      <c r="AR58" s="12">
        <v>0</v>
      </c>
      <c r="AS58" s="12">
        <f>AR58*Forside!$B$6</f>
        <v>0</v>
      </c>
      <c r="AT58" s="12">
        <v>0</v>
      </c>
      <c r="AU58" s="12">
        <f>AT58*Forside!$B$7</f>
        <v>0</v>
      </c>
      <c r="AV58" s="44" t="e">
        <f t="shared" si="18"/>
        <v>#N/A</v>
      </c>
      <c r="AW58" s="92" t="e">
        <f t="shared" si="19"/>
        <v>#N/A</v>
      </c>
      <c r="AX58" s="45" t="e">
        <f>AW58*44/28*Forside!$B$5</f>
        <v>#N/A</v>
      </c>
      <c r="AY58" s="44" t="e">
        <f t="shared" si="20"/>
        <v>#N/A</v>
      </c>
      <c r="AZ58" s="44" t="e">
        <f t="shared" si="9"/>
        <v>#N/A</v>
      </c>
      <c r="BA58" s="44" t="e">
        <f t="shared" si="12"/>
        <v>#N/A</v>
      </c>
      <c r="BC58" s="110"/>
      <c r="BD58" s="153"/>
      <c r="BE58" s="153"/>
      <c r="BF58" s="153"/>
      <c r="BG58" s="108"/>
      <c r="BH58" s="108"/>
    </row>
    <row r="59" spans="1:60" x14ac:dyDescent="0.2">
      <c r="A59" s="12">
        <f>Forside!A70</f>
        <v>0</v>
      </c>
      <c r="B59" s="12">
        <f>Forside!B70</f>
        <v>0</v>
      </c>
      <c r="C59" s="53">
        <f>Forside!C70</f>
        <v>0</v>
      </c>
      <c r="D59" s="12">
        <f>Forside!D70</f>
        <v>0</v>
      </c>
      <c r="E59" s="12">
        <f>Forside!F70</f>
        <v>0</v>
      </c>
      <c r="F59" s="53">
        <f>Forside!H70</f>
        <v>0</v>
      </c>
      <c r="G59" s="12">
        <f>Forside!I70</f>
        <v>0</v>
      </c>
      <c r="H59" s="12">
        <f>Forside!J70</f>
        <v>0</v>
      </c>
      <c r="I59" s="12">
        <f>Forside!L70</f>
        <v>0</v>
      </c>
      <c r="J59" s="12">
        <f>Forside!O70</f>
        <v>0</v>
      </c>
      <c r="K59" s="12">
        <f>Forside!Q70</f>
        <v>0</v>
      </c>
      <c r="L59" s="12">
        <f>Forside!R70</f>
        <v>0</v>
      </c>
      <c r="M59" s="44" t="e">
        <f>VLOOKUP(B59,Data_afgrøder!$A$2:$BO$24,COLUMN(Data_afgrøder!BI:BI),FALSE)</f>
        <v>#N/A</v>
      </c>
      <c r="N59" s="44" t="e">
        <f>VLOOKUP(B59,Data_afgrøder!$A$2:$BO$24,COLUMN(Data_afgrøder!BG:BG),FALSE)</f>
        <v>#N/A</v>
      </c>
      <c r="O59" s="12" t="e">
        <f>(IF(H59&gt;0,H59,G59)-VLOOKUP(B59,Data_afgrøder!$A$1:$BH$28,COLUMN(Data_afgrøder!BF:BF),FALSE)-IFERROR(Beregninger_efterafgrøder_udlæg!L60,0))*Forside!$B$3/100</f>
        <v>#N/A</v>
      </c>
      <c r="P59" s="44" t="e">
        <f>O59*44/28*Forside!$B$5</f>
        <v>#N/A</v>
      </c>
      <c r="Q59" s="45" t="e">
        <f>M59*VLOOKUP(B59,Data_afgrøder!$A$1:$BX$29,COLUMN(Data_afgrøder!$BJ$2),FALSE)</f>
        <v>#N/A</v>
      </c>
      <c r="R59" s="126" t="e">
        <f>Q59*Forside!$B$3/100</f>
        <v>#N/A</v>
      </c>
      <c r="S59" s="44" t="e">
        <f>R59*44/28*Forside!$B$5</f>
        <v>#N/A</v>
      </c>
      <c r="T59" s="45" t="e">
        <f>N59*VLOOKUP(B59,Data_afgrøder!$A$1:$BR$29,COLUMN(Data_afgrøder!BK56),FALSE)</f>
        <v>#N/A</v>
      </c>
      <c r="U59" s="45" t="e">
        <f>T59*Forside!$B$3/100</f>
        <v>#N/A</v>
      </c>
      <c r="V59" s="44" t="e">
        <f>U59*44/28*Forside!$B$5</f>
        <v>#N/A</v>
      </c>
      <c r="W59" s="12">
        <f t="shared" si="14"/>
        <v>0</v>
      </c>
      <c r="X59" s="44">
        <f>W59*44/28*Forside!$B$5</f>
        <v>0</v>
      </c>
      <c r="Y59" s="44">
        <f>IF(D59="JB11",'Emissioner organogen jord'!$J$4,0)</f>
        <v>0</v>
      </c>
      <c r="Z59" s="44">
        <f t="shared" si="15"/>
        <v>0</v>
      </c>
      <c r="AA59" s="44">
        <f>Y59+(Z59*44/28*Forside!$B$5)</f>
        <v>0</v>
      </c>
      <c r="AB59" s="44" t="e">
        <f>((M59+N59)*0.45*0.097*VLOOKUP(B59,Data_afgrøder!$A$1:$BM$28,COLUMN(Data_afgrøder!$AS$1),FALSE)*VLOOKUP(Beregninger_afgrøder!B59,Data_afgrøder!$A$1:$BN$29,COLUMN(Data_afgrøder!$AT$1),FALSE))-397</f>
        <v>#N/A</v>
      </c>
      <c r="AC59" s="44" t="e">
        <f t="shared" si="13"/>
        <v>#N/A</v>
      </c>
      <c r="AD59" s="44">
        <f t="shared" si="16"/>
        <v>0</v>
      </c>
      <c r="AE59" s="12">
        <f>IF(H59&gt;0,H59,G59)*Forside!$B$8</f>
        <v>0</v>
      </c>
      <c r="AG59" s="12" t="e">
        <f>VLOOKUP(B59,Data_afgrøder!$A$2:$BO$28,COLUMN(Data_afgrøder!$BL$2),FALSE)</f>
        <v>#N/A</v>
      </c>
      <c r="AH59" s="12" t="e">
        <f>IF(AF59&gt;0,AF59,AG59)*Forside!$B$9</f>
        <v>#N/A</v>
      </c>
      <c r="AI59" s="110"/>
      <c r="AJ59" s="12" t="e">
        <f>VLOOKUP(B59,Data_afgrøder!$A$2:$BO$28,COLUMN(Data_afgrøder!$BM$2),FALSE)</f>
        <v>#N/A</v>
      </c>
      <c r="AK59" s="12" t="e">
        <f>Forside!$B$10*IF(AI59&gt;0,AI59,AJ59)</f>
        <v>#N/A</v>
      </c>
      <c r="AL59" s="12">
        <v>0</v>
      </c>
      <c r="AM59" s="12"/>
      <c r="AN59" s="44">
        <f>IF(Forside!S70="Beregn eller brug standardtal",Beregninger_brændstofforbrug!AE58,Forside!T70)</f>
        <v>0</v>
      </c>
      <c r="AO59" s="12" t="e">
        <f>VLOOKUP(B59,Data_afgrøder!$A$1:$BH$28,COLUMN(Data_afgrøder!AW:AW),FALSE)</f>
        <v>#N/A</v>
      </c>
      <c r="AP59" s="12">
        <f t="shared" si="17"/>
        <v>0</v>
      </c>
      <c r="AQ59" s="12">
        <f>AP59*5*Forside!$B$6</f>
        <v>0</v>
      </c>
      <c r="AR59" s="12">
        <v>0</v>
      </c>
      <c r="AS59" s="12">
        <f>AR59*Forside!$B$6</f>
        <v>0</v>
      </c>
      <c r="AT59" s="12">
        <v>0</v>
      </c>
      <c r="AU59" s="12">
        <f>AT59*Forside!$B$7</f>
        <v>0</v>
      </c>
      <c r="AV59" s="44" t="e">
        <f t="shared" si="18"/>
        <v>#N/A</v>
      </c>
      <c r="AW59" s="92" t="e">
        <f t="shared" si="19"/>
        <v>#N/A</v>
      </c>
      <c r="AX59" s="45" t="e">
        <f>AW59*44/28*Forside!$B$5</f>
        <v>#N/A</v>
      </c>
      <c r="AY59" s="44" t="e">
        <f t="shared" si="20"/>
        <v>#N/A</v>
      </c>
      <c r="AZ59" s="44" t="e">
        <f t="shared" si="9"/>
        <v>#N/A</v>
      </c>
      <c r="BA59" s="44" t="e">
        <f t="shared" si="12"/>
        <v>#N/A</v>
      </c>
      <c r="BC59" s="110"/>
      <c r="BD59" s="153"/>
      <c r="BE59" s="153"/>
      <c r="BF59" s="153"/>
      <c r="BG59" s="108"/>
      <c r="BH59" s="108"/>
    </row>
    <row r="60" spans="1:60" x14ac:dyDescent="0.2">
      <c r="A60" s="12">
        <f>Forside!A71</f>
        <v>0</v>
      </c>
      <c r="B60" s="12">
        <f>Forside!B71</f>
        <v>0</v>
      </c>
      <c r="C60" s="53">
        <f>Forside!C71</f>
        <v>0</v>
      </c>
      <c r="D60" s="12">
        <f>Forside!D71</f>
        <v>0</v>
      </c>
      <c r="E60" s="12">
        <f>Forside!F71</f>
        <v>0</v>
      </c>
      <c r="F60" s="53">
        <f>Forside!H71</f>
        <v>0</v>
      </c>
      <c r="G60" s="12">
        <f>Forside!I71</f>
        <v>0</v>
      </c>
      <c r="H60" s="12">
        <f>Forside!J71</f>
        <v>0</v>
      </c>
      <c r="I60" s="12">
        <f>Forside!L71</f>
        <v>0</v>
      </c>
      <c r="J60" s="12">
        <f>Forside!O71</f>
        <v>0</v>
      </c>
      <c r="K60" s="12">
        <f>Forside!Q71</f>
        <v>0</v>
      </c>
      <c r="L60" s="12">
        <f>Forside!R71</f>
        <v>0</v>
      </c>
      <c r="M60" s="44" t="e">
        <f>VLOOKUP(B60,Data_afgrøder!$A$2:$BO$24,COLUMN(Data_afgrøder!BI:BI),FALSE)</f>
        <v>#N/A</v>
      </c>
      <c r="N60" s="44" t="e">
        <f>VLOOKUP(B60,Data_afgrøder!$A$2:$BO$24,COLUMN(Data_afgrøder!BG:BG),FALSE)</f>
        <v>#N/A</v>
      </c>
      <c r="O60" s="12" t="e">
        <f>(IF(H60&gt;0,H60,G60)-VLOOKUP(B60,Data_afgrøder!$A$1:$BH$28,COLUMN(Data_afgrøder!BF:BF),FALSE)-IFERROR(Beregninger_efterafgrøder_udlæg!L61,0))*Forside!$B$3/100</f>
        <v>#N/A</v>
      </c>
      <c r="P60" s="44" t="e">
        <f>O60*44/28*Forside!$B$5</f>
        <v>#N/A</v>
      </c>
      <c r="Q60" s="45" t="e">
        <f>M60*VLOOKUP(B60,Data_afgrøder!$A$1:$BX$29,COLUMN(Data_afgrøder!$BJ$2),FALSE)</f>
        <v>#N/A</v>
      </c>
      <c r="R60" s="126" t="e">
        <f>Q60*Forside!$B$3/100</f>
        <v>#N/A</v>
      </c>
      <c r="S60" s="44" t="e">
        <f>R60*44/28*Forside!$B$5</f>
        <v>#N/A</v>
      </c>
      <c r="T60" s="45" t="e">
        <f>N60*VLOOKUP(B60,Data_afgrøder!$A$1:$BR$29,COLUMN(Data_afgrøder!BK57),FALSE)</f>
        <v>#N/A</v>
      </c>
      <c r="U60" s="45" t="e">
        <f>T60*Forside!$B$3/100</f>
        <v>#N/A</v>
      </c>
      <c r="V60" s="44" t="e">
        <f>U60*44/28*Forside!$B$5</f>
        <v>#N/A</v>
      </c>
      <c r="W60" s="12">
        <f t="shared" si="14"/>
        <v>0</v>
      </c>
      <c r="X60" s="44">
        <f>W60*44/28*Forside!$B$5</f>
        <v>0</v>
      </c>
      <c r="Y60" s="44">
        <f>IF(D60="JB11",'Emissioner organogen jord'!$J$4,0)</f>
        <v>0</v>
      </c>
      <c r="Z60" s="44">
        <f t="shared" si="15"/>
        <v>0</v>
      </c>
      <c r="AA60" s="44">
        <f>Y60+(Z60*44/28*Forside!$B$5)</f>
        <v>0</v>
      </c>
      <c r="AB60" s="44" t="e">
        <f>((M60+N60)*0.45*0.097*VLOOKUP(B60,Data_afgrøder!$A$1:$BM$28,COLUMN(Data_afgrøder!$AS$1),FALSE)*VLOOKUP(Beregninger_afgrøder!B60,Data_afgrøder!$A$1:$BN$29,COLUMN(Data_afgrøder!$AT$1),FALSE))-397</f>
        <v>#N/A</v>
      </c>
      <c r="AC60" s="44" t="e">
        <f t="shared" si="13"/>
        <v>#N/A</v>
      </c>
      <c r="AD60" s="44">
        <f t="shared" si="16"/>
        <v>0</v>
      </c>
      <c r="AE60" s="12">
        <f>IF(H60&gt;0,H60,G60)*Forside!$B$8</f>
        <v>0</v>
      </c>
      <c r="AG60" s="12" t="e">
        <f>VLOOKUP(B60,Data_afgrøder!$A$2:$BO$28,COLUMN(Data_afgrøder!$BL$2),FALSE)</f>
        <v>#N/A</v>
      </c>
      <c r="AH60" s="12" t="e">
        <f>IF(AF60&gt;0,AF60,AG60)*Forside!$B$9</f>
        <v>#N/A</v>
      </c>
      <c r="AI60" s="110"/>
      <c r="AJ60" s="12" t="e">
        <f>VLOOKUP(B60,Data_afgrøder!$A$2:$BO$28,COLUMN(Data_afgrøder!$BM$2),FALSE)</f>
        <v>#N/A</v>
      </c>
      <c r="AK60" s="12" t="e">
        <f>Forside!$B$10*IF(AI60&gt;0,AI60,AJ60)</f>
        <v>#N/A</v>
      </c>
      <c r="AL60" s="12">
        <v>0</v>
      </c>
      <c r="AM60" s="12"/>
      <c r="AN60" s="44">
        <f>IF(Forside!S71="Beregn eller brug standardtal",Beregninger_brændstofforbrug!AE59,Forside!T71)</f>
        <v>0</v>
      </c>
      <c r="AO60" s="12" t="e">
        <f>VLOOKUP(B60,Data_afgrøder!$A$1:$BH$28,COLUMN(Data_afgrøder!AW:AW),FALSE)</f>
        <v>#N/A</v>
      </c>
      <c r="AP60" s="12">
        <f t="shared" si="17"/>
        <v>0</v>
      </c>
      <c r="AQ60" s="12">
        <f>AP60*5*Forside!$B$6</f>
        <v>0</v>
      </c>
      <c r="AR60" s="12">
        <v>0</v>
      </c>
      <c r="AS60" s="12">
        <f>AR60*Forside!$B$6</f>
        <v>0</v>
      </c>
      <c r="AT60" s="12">
        <v>0</v>
      </c>
      <c r="AU60" s="12">
        <f>AT60*Forside!$B$7</f>
        <v>0</v>
      </c>
      <c r="AV60" s="44" t="e">
        <f t="shared" si="18"/>
        <v>#N/A</v>
      </c>
      <c r="AW60" s="92" t="e">
        <f t="shared" si="19"/>
        <v>#N/A</v>
      </c>
      <c r="AX60" s="45" t="e">
        <f>AW60*44/28*Forside!$B$5</f>
        <v>#N/A</v>
      </c>
      <c r="AY60" s="44" t="e">
        <f t="shared" si="20"/>
        <v>#N/A</v>
      </c>
      <c r="AZ60" s="44" t="e">
        <f t="shared" si="9"/>
        <v>#N/A</v>
      </c>
      <c r="BA60" s="44" t="e">
        <f t="shared" si="12"/>
        <v>#N/A</v>
      </c>
      <c r="BC60" s="110"/>
      <c r="BD60" s="153"/>
      <c r="BE60" s="153"/>
      <c r="BF60" s="153"/>
      <c r="BG60" s="108"/>
      <c r="BH60" s="108"/>
    </row>
    <row r="61" spans="1:60" x14ac:dyDescent="0.2">
      <c r="A61" s="12">
        <f>Forside!A72</f>
        <v>0</v>
      </c>
      <c r="B61" s="12">
        <f>Forside!B72</f>
        <v>0</v>
      </c>
      <c r="C61" s="53">
        <f>Forside!C72</f>
        <v>0</v>
      </c>
      <c r="D61" s="12">
        <f>Forside!D72</f>
        <v>0</v>
      </c>
      <c r="E61" s="12">
        <f>Forside!F72</f>
        <v>0</v>
      </c>
      <c r="F61" s="53">
        <f>Forside!H72</f>
        <v>0</v>
      </c>
      <c r="G61" s="12">
        <f>Forside!I72</f>
        <v>0</v>
      </c>
      <c r="H61" s="12">
        <f>Forside!J72</f>
        <v>0</v>
      </c>
      <c r="I61" s="12">
        <f>Forside!L72</f>
        <v>0</v>
      </c>
      <c r="J61" s="12">
        <f>Forside!O72</f>
        <v>0</v>
      </c>
      <c r="K61" s="12">
        <f>Forside!Q72</f>
        <v>0</v>
      </c>
      <c r="L61" s="12">
        <f>Forside!R72</f>
        <v>0</v>
      </c>
      <c r="M61" s="44" t="e">
        <f>VLOOKUP(B61,Data_afgrøder!$A$2:$BO$24,COLUMN(Data_afgrøder!BI:BI),FALSE)</f>
        <v>#N/A</v>
      </c>
      <c r="N61" s="44" t="e">
        <f>VLOOKUP(B61,Data_afgrøder!$A$2:$BO$24,COLUMN(Data_afgrøder!BG:BG),FALSE)</f>
        <v>#N/A</v>
      </c>
      <c r="O61" s="12" t="e">
        <f>(IF(H61&gt;0,H61,G61)-VLOOKUP(B61,Data_afgrøder!$A$1:$BH$28,COLUMN(Data_afgrøder!BF:BF),FALSE)-IFERROR(Beregninger_efterafgrøder_udlæg!L62,0))*Forside!$B$3/100</f>
        <v>#N/A</v>
      </c>
      <c r="P61" s="44" t="e">
        <f>O61*44/28*Forside!$B$5</f>
        <v>#N/A</v>
      </c>
      <c r="Q61" s="45" t="e">
        <f>M61*VLOOKUP(B61,Data_afgrøder!$A$1:$BX$29,COLUMN(Data_afgrøder!$BJ$2),FALSE)</f>
        <v>#N/A</v>
      </c>
      <c r="R61" s="126" t="e">
        <f>Q61*Forside!$B$3/100</f>
        <v>#N/A</v>
      </c>
      <c r="S61" s="44" t="e">
        <f>R61*44/28*Forside!$B$5</f>
        <v>#N/A</v>
      </c>
      <c r="T61" s="45" t="e">
        <f>N61*VLOOKUP(B61,Data_afgrøder!$A$1:$BR$29,COLUMN(Data_afgrøder!BK58),FALSE)</f>
        <v>#N/A</v>
      </c>
      <c r="U61" s="45" t="e">
        <f>T61*Forside!$B$3/100</f>
        <v>#N/A</v>
      </c>
      <c r="V61" s="44" t="e">
        <f>U61*44/28*Forside!$B$5</f>
        <v>#N/A</v>
      </c>
      <c r="W61" s="12">
        <f t="shared" si="14"/>
        <v>0</v>
      </c>
      <c r="X61" s="44">
        <f>W61*44/28*Forside!$B$5</f>
        <v>0</v>
      </c>
      <c r="Y61" s="44">
        <f>IF(D61="JB11",'Emissioner organogen jord'!$J$4,0)</f>
        <v>0</v>
      </c>
      <c r="Z61" s="44">
        <f t="shared" si="15"/>
        <v>0</v>
      </c>
      <c r="AA61" s="44">
        <f>Y61+(Z61*44/28*Forside!$B$5)</f>
        <v>0</v>
      </c>
      <c r="AB61" s="44" t="e">
        <f>((M61+N61)*0.45*0.097*VLOOKUP(B61,Data_afgrøder!$A$1:$BM$28,COLUMN(Data_afgrøder!$AS$1),FALSE)*VLOOKUP(Beregninger_afgrøder!B61,Data_afgrøder!$A$1:$BN$29,COLUMN(Data_afgrøder!$AT$1),FALSE))-397</f>
        <v>#N/A</v>
      </c>
      <c r="AC61" s="44" t="e">
        <f t="shared" si="13"/>
        <v>#N/A</v>
      </c>
      <c r="AD61" s="44">
        <f t="shared" si="16"/>
        <v>0</v>
      </c>
      <c r="AE61" s="12">
        <f>IF(H61&gt;0,H61,G61)*Forside!$B$8</f>
        <v>0</v>
      </c>
      <c r="AG61" s="12" t="e">
        <f>VLOOKUP(B61,Data_afgrøder!$A$2:$BO$28,COLUMN(Data_afgrøder!$BL$2),FALSE)</f>
        <v>#N/A</v>
      </c>
      <c r="AH61" s="12" t="e">
        <f>IF(AF61&gt;0,AF61,AG61)*Forside!$B$9</f>
        <v>#N/A</v>
      </c>
      <c r="AI61" s="110"/>
      <c r="AJ61" s="12" t="e">
        <f>VLOOKUP(B61,Data_afgrøder!$A$2:$BO$28,COLUMN(Data_afgrøder!$BM$2),FALSE)</f>
        <v>#N/A</v>
      </c>
      <c r="AK61" s="12" t="e">
        <f>Forside!$B$10*IF(AI61&gt;0,AI61,AJ61)</f>
        <v>#N/A</v>
      </c>
      <c r="AL61" s="12">
        <v>0</v>
      </c>
      <c r="AM61" s="12"/>
      <c r="AN61" s="44">
        <f>IF(Forside!S72="Beregn eller brug standardtal",Beregninger_brændstofforbrug!AE60,Forside!T72)</f>
        <v>0</v>
      </c>
      <c r="AO61" s="12" t="e">
        <f>VLOOKUP(B61,Data_afgrøder!$A$1:$BH$28,COLUMN(Data_afgrøder!AW:AW),FALSE)</f>
        <v>#N/A</v>
      </c>
      <c r="AP61" s="12">
        <f t="shared" si="17"/>
        <v>0</v>
      </c>
      <c r="AQ61" s="12">
        <f>AP61*5*Forside!$B$6</f>
        <v>0</v>
      </c>
      <c r="AR61" s="12">
        <v>0</v>
      </c>
      <c r="AS61" s="12">
        <f>AR61*Forside!$B$6</f>
        <v>0</v>
      </c>
      <c r="AT61" s="12">
        <v>0</v>
      </c>
      <c r="AU61" s="12">
        <f>AT61*Forside!$B$7</f>
        <v>0</v>
      </c>
      <c r="AV61" s="44" t="e">
        <f t="shared" si="18"/>
        <v>#N/A</v>
      </c>
      <c r="AW61" s="92" t="e">
        <f t="shared" si="19"/>
        <v>#N/A</v>
      </c>
      <c r="AX61" s="45" t="e">
        <f>AW61*44/28*Forside!$B$5</f>
        <v>#N/A</v>
      </c>
      <c r="AY61" s="44" t="e">
        <f t="shared" si="20"/>
        <v>#N/A</v>
      </c>
      <c r="AZ61" s="44" t="e">
        <f t="shared" si="9"/>
        <v>#N/A</v>
      </c>
      <c r="BA61" s="44" t="e">
        <f t="shared" si="12"/>
        <v>#N/A</v>
      </c>
      <c r="BC61" s="110"/>
      <c r="BD61" s="153"/>
      <c r="BE61" s="153"/>
      <c r="BF61" s="153"/>
      <c r="BG61" s="108"/>
      <c r="BH61" s="108"/>
    </row>
    <row r="62" spans="1:60" x14ac:dyDescent="0.2">
      <c r="A62" s="12">
        <f>Forside!A73</f>
        <v>0</v>
      </c>
      <c r="B62" s="12">
        <f>Forside!B73</f>
        <v>0</v>
      </c>
      <c r="C62" s="53">
        <f>Forside!C73</f>
        <v>0</v>
      </c>
      <c r="D62" s="12">
        <f>Forside!D73</f>
        <v>0</v>
      </c>
      <c r="E62" s="12">
        <f>Forside!F73</f>
        <v>0</v>
      </c>
      <c r="F62" s="53">
        <f>Forside!H73</f>
        <v>0</v>
      </c>
      <c r="G62" s="12">
        <f>Forside!I73</f>
        <v>0</v>
      </c>
      <c r="H62" s="12">
        <f>Forside!J73</f>
        <v>0</v>
      </c>
      <c r="I62" s="12">
        <f>Forside!L73</f>
        <v>0</v>
      </c>
      <c r="J62" s="12">
        <f>Forside!O73</f>
        <v>0</v>
      </c>
      <c r="K62" s="12">
        <f>Forside!Q73</f>
        <v>0</v>
      </c>
      <c r="L62" s="12">
        <f>Forside!R73</f>
        <v>0</v>
      </c>
      <c r="M62" s="44" t="e">
        <f>VLOOKUP(B62,Data_afgrøder!$A$2:$BO$24,COLUMN(Data_afgrøder!BI:BI),FALSE)</f>
        <v>#N/A</v>
      </c>
      <c r="N62" s="44" t="e">
        <f>VLOOKUP(B62,Data_afgrøder!$A$2:$BO$24,COLUMN(Data_afgrøder!BG:BG),FALSE)</f>
        <v>#N/A</v>
      </c>
      <c r="O62" s="12" t="e">
        <f>(IF(H62&gt;0,H62,G62)-VLOOKUP(B62,Data_afgrøder!$A$1:$BH$28,COLUMN(Data_afgrøder!BF:BF),FALSE)-IFERROR(Beregninger_efterafgrøder_udlæg!L63,0))*Forside!$B$3/100</f>
        <v>#N/A</v>
      </c>
      <c r="P62" s="44" t="e">
        <f>O62*44/28*Forside!$B$5</f>
        <v>#N/A</v>
      </c>
      <c r="Q62" s="45" t="e">
        <f>M62*VLOOKUP(B62,Data_afgrøder!$A$1:$BX$29,COLUMN(Data_afgrøder!$BJ$2),FALSE)</f>
        <v>#N/A</v>
      </c>
      <c r="R62" s="126" t="e">
        <f>Q62*Forside!$B$3/100</f>
        <v>#N/A</v>
      </c>
      <c r="S62" s="44" t="e">
        <f>R62*44/28*Forside!$B$5</f>
        <v>#N/A</v>
      </c>
      <c r="T62" s="45" t="e">
        <f>N62*VLOOKUP(B62,Data_afgrøder!$A$1:$BR$29,COLUMN(Data_afgrøder!BK59),FALSE)</f>
        <v>#N/A</v>
      </c>
      <c r="U62" s="45" t="e">
        <f>T62*Forside!$B$3/100</f>
        <v>#N/A</v>
      </c>
      <c r="V62" s="44" t="e">
        <f>U62*44/28*Forside!$B$5</f>
        <v>#N/A</v>
      </c>
      <c r="W62" s="12">
        <f t="shared" si="14"/>
        <v>0</v>
      </c>
      <c r="X62" s="44">
        <f>W62*44/28*Forside!$B$5</f>
        <v>0</v>
      </c>
      <c r="Y62" s="44">
        <f>IF(D62="JB11",'Emissioner organogen jord'!$J$4,0)</f>
        <v>0</v>
      </c>
      <c r="Z62" s="44">
        <f t="shared" si="15"/>
        <v>0</v>
      </c>
      <c r="AA62" s="44">
        <f>Y62+(Z62*44/28*Forside!$B$5)</f>
        <v>0</v>
      </c>
      <c r="AB62" s="44" t="e">
        <f>((M62+N62)*0.45*0.097*VLOOKUP(B62,Data_afgrøder!$A$1:$BM$28,COLUMN(Data_afgrøder!$AS$1),FALSE)*VLOOKUP(Beregninger_afgrøder!B62,Data_afgrøder!$A$1:$BN$29,COLUMN(Data_afgrøder!$AT$1),FALSE))-397</f>
        <v>#N/A</v>
      </c>
      <c r="AC62" s="44" t="e">
        <f t="shared" si="13"/>
        <v>#N/A</v>
      </c>
      <c r="AD62" s="44">
        <f t="shared" si="16"/>
        <v>0</v>
      </c>
      <c r="AE62" s="12">
        <f>IF(H62&gt;0,H62,G62)*Forside!$B$8</f>
        <v>0</v>
      </c>
      <c r="AG62" s="12" t="e">
        <f>VLOOKUP(B62,Data_afgrøder!$A$2:$BO$28,COLUMN(Data_afgrøder!$BL$2),FALSE)</f>
        <v>#N/A</v>
      </c>
      <c r="AH62" s="12" t="e">
        <f>IF(AF62&gt;0,AF62,AG62)*Forside!$B$9</f>
        <v>#N/A</v>
      </c>
      <c r="AI62" s="110"/>
      <c r="AJ62" s="12" t="e">
        <f>VLOOKUP(B62,Data_afgrøder!$A$2:$BO$28,COLUMN(Data_afgrøder!$BM$2),FALSE)</f>
        <v>#N/A</v>
      </c>
      <c r="AK62" s="12" t="e">
        <f>Forside!$B$10*IF(AI62&gt;0,AI62,AJ62)</f>
        <v>#N/A</v>
      </c>
      <c r="AL62" s="12">
        <v>0</v>
      </c>
      <c r="AM62" s="12"/>
      <c r="AN62" s="44">
        <f>IF(Forside!S73="Beregn eller brug standardtal",Beregninger_brændstofforbrug!AE61,Forside!T73)</f>
        <v>0</v>
      </c>
      <c r="AO62" s="12" t="e">
        <f>VLOOKUP(B62,Data_afgrøder!$A$1:$BH$28,COLUMN(Data_afgrøder!AW:AW),FALSE)</f>
        <v>#N/A</v>
      </c>
      <c r="AP62" s="12">
        <f t="shared" si="17"/>
        <v>0</v>
      </c>
      <c r="AQ62" s="12">
        <f>AP62*5*Forside!$B$6</f>
        <v>0</v>
      </c>
      <c r="AR62" s="12">
        <v>0</v>
      </c>
      <c r="AS62" s="12">
        <f>AR62*Forside!$B$6</f>
        <v>0</v>
      </c>
      <c r="AT62" s="12">
        <v>0</v>
      </c>
      <c r="AU62" s="12">
        <f>AT62*Forside!$B$7</f>
        <v>0</v>
      </c>
      <c r="AV62" s="44" t="e">
        <f t="shared" si="18"/>
        <v>#N/A</v>
      </c>
      <c r="AW62" s="92" t="e">
        <f t="shared" si="19"/>
        <v>#N/A</v>
      </c>
      <c r="AX62" s="45" t="e">
        <f>AW62*44/28*Forside!$B$5</f>
        <v>#N/A</v>
      </c>
      <c r="AY62" s="44" t="e">
        <f t="shared" si="20"/>
        <v>#N/A</v>
      </c>
      <c r="AZ62" s="44" t="e">
        <f t="shared" si="9"/>
        <v>#N/A</v>
      </c>
      <c r="BA62" s="44" t="e">
        <f t="shared" si="12"/>
        <v>#N/A</v>
      </c>
      <c r="BC62" s="110"/>
      <c r="BD62" s="153"/>
      <c r="BE62" s="153"/>
      <c r="BF62" s="153"/>
      <c r="BG62" s="108"/>
      <c r="BH62" s="108"/>
    </row>
    <row r="63" spans="1:60" x14ac:dyDescent="0.2">
      <c r="A63" s="12">
        <f>Forside!A74</f>
        <v>0</v>
      </c>
      <c r="B63" s="12">
        <f>Forside!B74</f>
        <v>0</v>
      </c>
      <c r="C63" s="53">
        <f>Forside!C74</f>
        <v>0</v>
      </c>
      <c r="D63" s="12">
        <f>Forside!D74</f>
        <v>0</v>
      </c>
      <c r="E63" s="12">
        <f>Forside!F74</f>
        <v>0</v>
      </c>
      <c r="F63" s="53">
        <f>Forside!H74</f>
        <v>0</v>
      </c>
      <c r="G63" s="12">
        <f>Forside!I74</f>
        <v>0</v>
      </c>
      <c r="H63" s="12">
        <f>Forside!J74</f>
        <v>0</v>
      </c>
      <c r="I63" s="12">
        <f>Forside!L74</f>
        <v>0</v>
      </c>
      <c r="J63" s="12">
        <f>Forside!O74</f>
        <v>0</v>
      </c>
      <c r="K63" s="12">
        <f>Forside!Q74</f>
        <v>0</v>
      </c>
      <c r="L63" s="12">
        <f>Forside!R74</f>
        <v>0</v>
      </c>
      <c r="M63" s="44" t="e">
        <f>VLOOKUP(B63,Data_afgrøder!$A$2:$BO$24,COLUMN(Data_afgrøder!BI:BI),FALSE)</f>
        <v>#N/A</v>
      </c>
      <c r="N63" s="44" t="e">
        <f>VLOOKUP(B63,Data_afgrøder!$A$2:$BO$24,COLUMN(Data_afgrøder!BG:BG),FALSE)</f>
        <v>#N/A</v>
      </c>
      <c r="O63" s="12" t="e">
        <f>(IF(H63&gt;0,H63,G63)-VLOOKUP(B63,Data_afgrøder!$A$1:$BH$28,COLUMN(Data_afgrøder!BF:BF),FALSE)-IFERROR(Beregninger_efterafgrøder_udlæg!L64,0))*Forside!$B$3/100</f>
        <v>#N/A</v>
      </c>
      <c r="P63" s="44" t="e">
        <f>O63*44/28*Forside!$B$5</f>
        <v>#N/A</v>
      </c>
      <c r="Q63" s="45" t="e">
        <f>M63*VLOOKUP(B63,Data_afgrøder!$A$1:$BX$29,COLUMN(Data_afgrøder!$BJ$2),FALSE)</f>
        <v>#N/A</v>
      </c>
      <c r="R63" s="126" t="e">
        <f>Q63*Forside!$B$3/100</f>
        <v>#N/A</v>
      </c>
      <c r="S63" s="44" t="e">
        <f>R63*44/28*Forside!$B$5</f>
        <v>#N/A</v>
      </c>
      <c r="T63" s="45" t="e">
        <f>N63*VLOOKUP(B63,Data_afgrøder!$A$1:$BR$29,COLUMN(Data_afgrøder!BK60),FALSE)</f>
        <v>#N/A</v>
      </c>
      <c r="U63" s="45" t="e">
        <f>T63*Forside!$B$3/100</f>
        <v>#N/A</v>
      </c>
      <c r="V63" s="44" t="e">
        <f>U63*44/28*Forside!$B$5</f>
        <v>#N/A</v>
      </c>
      <c r="W63" s="12">
        <f t="shared" si="14"/>
        <v>0</v>
      </c>
      <c r="X63" s="44">
        <f>W63*44/28*Forside!$B$5</f>
        <v>0</v>
      </c>
      <c r="Y63" s="44">
        <f>IF(D63="JB11",'Emissioner organogen jord'!$J$4,0)</f>
        <v>0</v>
      </c>
      <c r="Z63" s="44">
        <f t="shared" si="15"/>
        <v>0</v>
      </c>
      <c r="AA63" s="44">
        <f>Y63+(Z63*44/28*Forside!$B$5)</f>
        <v>0</v>
      </c>
      <c r="AB63" s="44" t="e">
        <f>((M63+N63)*0.45*0.097*VLOOKUP(B63,Data_afgrøder!$A$1:$BM$28,COLUMN(Data_afgrøder!$AS$1),FALSE)*VLOOKUP(Beregninger_afgrøder!B63,Data_afgrøder!$A$1:$BN$29,COLUMN(Data_afgrøder!$AT$1),FALSE))-397</f>
        <v>#N/A</v>
      </c>
      <c r="AC63" s="44" t="e">
        <f t="shared" ref="AC63:AC126" si="21">AB63*44.01/12.01</f>
        <v>#N/A</v>
      </c>
      <c r="AD63" s="44">
        <f t="shared" si="16"/>
        <v>0</v>
      </c>
      <c r="AE63" s="12">
        <f>IF(H63&gt;0,H63,G63)*Forside!$B$8</f>
        <v>0</v>
      </c>
      <c r="AG63" s="12" t="e">
        <f>VLOOKUP(B63,Data_afgrøder!$A$2:$BO$28,COLUMN(Data_afgrøder!$BL$2),FALSE)</f>
        <v>#N/A</v>
      </c>
      <c r="AH63" s="12" t="e">
        <f>IF(AF63&gt;0,AF63,AG63)*Forside!$B$9</f>
        <v>#N/A</v>
      </c>
      <c r="AI63" s="110"/>
      <c r="AJ63" s="12" t="e">
        <f>VLOOKUP(B63,Data_afgrøder!$A$2:$BO$28,COLUMN(Data_afgrøder!$BM$2),FALSE)</f>
        <v>#N/A</v>
      </c>
      <c r="AK63" s="12" t="e">
        <f>Forside!$B$10*IF(AI63&gt;0,AI63,AJ63)</f>
        <v>#N/A</v>
      </c>
      <c r="AL63" s="12">
        <v>0</v>
      </c>
      <c r="AM63" s="12"/>
      <c r="AN63" s="44">
        <f>IF(Forside!S74="Beregn eller brug standardtal",Beregninger_brændstofforbrug!AE62,Forside!T74)</f>
        <v>0</v>
      </c>
      <c r="AO63" s="12" t="e">
        <f>VLOOKUP(B63,Data_afgrøder!$A$1:$BH$28,COLUMN(Data_afgrøder!AW:AW),FALSE)</f>
        <v>#N/A</v>
      </c>
      <c r="AP63" s="12">
        <f t="shared" si="17"/>
        <v>0</v>
      </c>
      <c r="AQ63" s="12">
        <f>AP63*5*Forside!$B$6</f>
        <v>0</v>
      </c>
      <c r="AR63" s="12">
        <v>0</v>
      </c>
      <c r="AS63" s="12">
        <f>AR63*Forside!$B$6</f>
        <v>0</v>
      </c>
      <c r="AT63" s="12">
        <v>0</v>
      </c>
      <c r="AU63" s="12">
        <f>AT63*Forside!$B$7</f>
        <v>0</v>
      </c>
      <c r="AV63" s="44" t="e">
        <f t="shared" si="18"/>
        <v>#N/A</v>
      </c>
      <c r="AW63" s="92" t="e">
        <f t="shared" si="19"/>
        <v>#N/A</v>
      </c>
      <c r="AX63" s="45" t="e">
        <f>AW63*44/28*Forside!$B$5</f>
        <v>#N/A</v>
      </c>
      <c r="AY63" s="44" t="e">
        <f t="shared" si="20"/>
        <v>#N/A</v>
      </c>
      <c r="AZ63" s="44" t="e">
        <f t="shared" si="9"/>
        <v>#N/A</v>
      </c>
      <c r="BA63" s="44" t="e">
        <f t="shared" ref="BA63:BA67" si="22">AZ63+AY63</f>
        <v>#N/A</v>
      </c>
      <c r="BC63" s="110"/>
      <c r="BD63" s="153"/>
      <c r="BE63" s="153"/>
      <c r="BF63" s="153"/>
      <c r="BG63" s="108"/>
      <c r="BH63" s="108"/>
    </row>
    <row r="64" spans="1:60" x14ac:dyDescent="0.2">
      <c r="A64" s="12">
        <f>Forside!A75</f>
        <v>0</v>
      </c>
      <c r="B64" s="12">
        <f>Forside!B75</f>
        <v>0</v>
      </c>
      <c r="C64" s="53">
        <f>Forside!C75</f>
        <v>0</v>
      </c>
      <c r="D64" s="12">
        <f>Forside!D75</f>
        <v>0</v>
      </c>
      <c r="E64" s="12">
        <f>Forside!F75</f>
        <v>0</v>
      </c>
      <c r="F64" s="53">
        <f>Forside!H75</f>
        <v>0</v>
      </c>
      <c r="G64" s="12">
        <f>Forside!I75</f>
        <v>0</v>
      </c>
      <c r="H64" s="12">
        <f>Forside!J75</f>
        <v>0</v>
      </c>
      <c r="I64" s="12">
        <f>Forside!L75</f>
        <v>0</v>
      </c>
      <c r="J64" s="12">
        <f>Forside!O75</f>
        <v>0</v>
      </c>
      <c r="K64" s="12">
        <f>Forside!Q75</f>
        <v>0</v>
      </c>
      <c r="L64" s="12">
        <f>Forside!R75</f>
        <v>0</v>
      </c>
      <c r="M64" s="44" t="e">
        <f>VLOOKUP(B64,Data_afgrøder!$A$2:$BO$24,COLUMN(Data_afgrøder!BI:BI),FALSE)</f>
        <v>#N/A</v>
      </c>
      <c r="N64" s="44" t="e">
        <f>VLOOKUP(B64,Data_afgrøder!$A$2:$BO$24,COLUMN(Data_afgrøder!BG:BG),FALSE)</f>
        <v>#N/A</v>
      </c>
      <c r="O64" s="12" t="e">
        <f>(IF(H64&gt;0,H64,G64)-VLOOKUP(B64,Data_afgrøder!$A$1:$BH$28,COLUMN(Data_afgrøder!BF:BF),FALSE)-IFERROR(Beregninger_efterafgrøder_udlæg!L65,0))*Forside!$B$3/100</f>
        <v>#N/A</v>
      </c>
      <c r="P64" s="44" t="e">
        <f>O64*44/28*Forside!$B$5</f>
        <v>#N/A</v>
      </c>
      <c r="Q64" s="45" t="e">
        <f>M64*VLOOKUP(B64,Data_afgrøder!$A$1:$BX$29,COLUMN(Data_afgrøder!$BJ$2),FALSE)</f>
        <v>#N/A</v>
      </c>
      <c r="R64" s="126" t="e">
        <f>Q64*Forside!$B$3/100</f>
        <v>#N/A</v>
      </c>
      <c r="S64" s="44" t="e">
        <f>R64*44/28*Forside!$B$5</f>
        <v>#N/A</v>
      </c>
      <c r="T64" s="45" t="e">
        <f>N64*VLOOKUP(B64,Data_afgrøder!$A$1:$BR$29,COLUMN(Data_afgrøder!BK61),FALSE)</f>
        <v>#N/A</v>
      </c>
      <c r="U64" s="45" t="e">
        <f>T64*Forside!$B$3/100</f>
        <v>#N/A</v>
      </c>
      <c r="V64" s="44" t="e">
        <f>U64*44/28*Forside!$B$5</f>
        <v>#N/A</v>
      </c>
      <c r="W64" s="12">
        <f t="shared" si="14"/>
        <v>0</v>
      </c>
      <c r="X64" s="44">
        <f>W64*44/28*Forside!$B$5</f>
        <v>0</v>
      </c>
      <c r="Y64" s="44">
        <f>IF(D64="JB11",'Emissioner organogen jord'!$J$4,0)</f>
        <v>0</v>
      </c>
      <c r="Z64" s="44">
        <f t="shared" si="15"/>
        <v>0</v>
      </c>
      <c r="AA64" s="44">
        <f>Y64+(Z64*44/28*Forside!$B$5)</f>
        <v>0</v>
      </c>
      <c r="AB64" s="44" t="e">
        <f>((M64+N64)*0.45*0.097*VLOOKUP(B64,Data_afgrøder!$A$1:$BM$28,COLUMN(Data_afgrøder!$AS$1),FALSE)*VLOOKUP(Beregninger_afgrøder!B64,Data_afgrøder!$A$1:$BN$29,COLUMN(Data_afgrøder!$AT$1),FALSE))-397</f>
        <v>#N/A</v>
      </c>
      <c r="AC64" s="44" t="e">
        <f t="shared" si="21"/>
        <v>#N/A</v>
      </c>
      <c r="AD64" s="44">
        <f t="shared" si="16"/>
        <v>0</v>
      </c>
      <c r="AE64" s="12">
        <f>IF(H64&gt;0,H64,G64)*Forside!$B$8</f>
        <v>0</v>
      </c>
      <c r="AG64" s="12" t="e">
        <f>VLOOKUP(B64,Data_afgrøder!$A$2:$BO$28,COLUMN(Data_afgrøder!$BL$2),FALSE)</f>
        <v>#N/A</v>
      </c>
      <c r="AH64" s="12" t="e">
        <f>IF(AF64&gt;0,AF64,AG64)*Forside!$B$9</f>
        <v>#N/A</v>
      </c>
      <c r="AI64" s="110"/>
      <c r="AJ64" s="12" t="e">
        <f>VLOOKUP(B64,Data_afgrøder!$A$2:$BO$28,COLUMN(Data_afgrøder!$BM$2),FALSE)</f>
        <v>#N/A</v>
      </c>
      <c r="AK64" s="12" t="e">
        <f>Forside!$B$10*IF(AI64&gt;0,AI64,AJ64)</f>
        <v>#N/A</v>
      </c>
      <c r="AL64" s="12">
        <v>0</v>
      </c>
      <c r="AM64" s="12"/>
      <c r="AN64" s="44">
        <f>IF(Forside!S75="Beregn eller brug standardtal",Beregninger_brændstofforbrug!AE63,Forside!T75)</f>
        <v>0</v>
      </c>
      <c r="AO64" s="12" t="e">
        <f>VLOOKUP(B64,Data_afgrøder!$A$1:$BH$28,COLUMN(Data_afgrøder!AW:AW),FALSE)</f>
        <v>#N/A</v>
      </c>
      <c r="AP64" s="12">
        <f t="shared" si="17"/>
        <v>0</v>
      </c>
      <c r="AQ64" s="12">
        <f>AP64*5*Forside!$B$6</f>
        <v>0</v>
      </c>
      <c r="AR64" s="12">
        <v>0</v>
      </c>
      <c r="AS64" s="12">
        <f>AR64*Forside!$B$6</f>
        <v>0</v>
      </c>
      <c r="AT64" s="12">
        <v>0</v>
      </c>
      <c r="AU64" s="12">
        <f>AT64*Forside!$B$7</f>
        <v>0</v>
      </c>
      <c r="AV64" s="44" t="e">
        <f t="shared" si="18"/>
        <v>#N/A</v>
      </c>
      <c r="AW64" s="92" t="e">
        <f t="shared" si="19"/>
        <v>#N/A</v>
      </c>
      <c r="AX64" s="45" t="e">
        <f>AW64*44/28*Forside!$B$5</f>
        <v>#N/A</v>
      </c>
      <c r="AY64" s="44" t="e">
        <f t="shared" si="20"/>
        <v>#N/A</v>
      </c>
      <c r="AZ64" s="44" t="e">
        <f t="shared" si="9"/>
        <v>#N/A</v>
      </c>
      <c r="BA64" s="44" t="e">
        <f t="shared" si="22"/>
        <v>#N/A</v>
      </c>
      <c r="BC64" s="110"/>
      <c r="BD64" s="153"/>
      <c r="BE64" s="153"/>
      <c r="BF64" s="153"/>
      <c r="BG64" s="108"/>
      <c r="BH64" s="108"/>
    </row>
    <row r="65" spans="1:60" x14ac:dyDescent="0.2">
      <c r="A65" s="12">
        <f>Forside!A76</f>
        <v>0</v>
      </c>
      <c r="B65" s="12">
        <f>Forside!B76</f>
        <v>0</v>
      </c>
      <c r="C65" s="53">
        <f>Forside!C76</f>
        <v>0</v>
      </c>
      <c r="D65" s="12">
        <f>Forside!D76</f>
        <v>0</v>
      </c>
      <c r="E65" s="12">
        <f>Forside!F76</f>
        <v>0</v>
      </c>
      <c r="F65" s="53">
        <f>Forside!H76</f>
        <v>0</v>
      </c>
      <c r="G65" s="12">
        <f>Forside!I76</f>
        <v>0</v>
      </c>
      <c r="H65" s="12">
        <f>Forside!J76</f>
        <v>0</v>
      </c>
      <c r="I65" s="12">
        <f>Forside!L76</f>
        <v>0</v>
      </c>
      <c r="J65" s="12">
        <f>Forside!O76</f>
        <v>0</v>
      </c>
      <c r="K65" s="12">
        <f>Forside!Q76</f>
        <v>0</v>
      </c>
      <c r="L65" s="12">
        <f>Forside!R76</f>
        <v>0</v>
      </c>
      <c r="M65" s="44" t="e">
        <f>VLOOKUP(B65,Data_afgrøder!$A$2:$BO$24,COLUMN(Data_afgrøder!BI:BI),FALSE)</f>
        <v>#N/A</v>
      </c>
      <c r="N65" s="44" t="e">
        <f>VLOOKUP(B65,Data_afgrøder!$A$2:$BO$24,COLUMN(Data_afgrøder!BG:BG),FALSE)</f>
        <v>#N/A</v>
      </c>
      <c r="O65" s="12" t="e">
        <f>(IF(H65&gt;0,H65,G65)-VLOOKUP(B65,Data_afgrøder!$A$1:$BH$28,COLUMN(Data_afgrøder!BF:BF),FALSE)-IFERROR(Beregninger_efterafgrøder_udlæg!L66,0))*Forside!$B$3/100</f>
        <v>#N/A</v>
      </c>
      <c r="P65" s="44" t="e">
        <f>O65*44/28*Forside!$B$5</f>
        <v>#N/A</v>
      </c>
      <c r="Q65" s="45" t="e">
        <f>M65*VLOOKUP(B65,Data_afgrøder!$A$1:$BX$29,COLUMN(Data_afgrøder!$BJ$2),FALSE)</f>
        <v>#N/A</v>
      </c>
      <c r="R65" s="126" t="e">
        <f>Q65*Forside!$B$3/100</f>
        <v>#N/A</v>
      </c>
      <c r="S65" s="44" t="e">
        <f>R65*44/28*Forside!$B$5</f>
        <v>#N/A</v>
      </c>
      <c r="T65" s="45" t="e">
        <f>N65*VLOOKUP(B65,Data_afgrøder!$A$1:$BR$29,COLUMN(Data_afgrøder!BK62),FALSE)</f>
        <v>#N/A</v>
      </c>
      <c r="U65" s="45" t="e">
        <f>T65*Forside!$B$3/100</f>
        <v>#N/A</v>
      </c>
      <c r="V65" s="44" t="e">
        <f>U65*44/28*Forside!$B$5</f>
        <v>#N/A</v>
      </c>
      <c r="W65" s="12">
        <f t="shared" si="14"/>
        <v>0</v>
      </c>
      <c r="X65" s="44">
        <f>W65*44/28*Forside!$B$5</f>
        <v>0</v>
      </c>
      <c r="Y65" s="44">
        <f>IF(D65="JB11",'Emissioner organogen jord'!$J$4,0)</f>
        <v>0</v>
      </c>
      <c r="Z65" s="44">
        <f t="shared" si="15"/>
        <v>0</v>
      </c>
      <c r="AA65" s="44">
        <f>Y65+(Z65*44/28*Forside!$B$5)</f>
        <v>0</v>
      </c>
      <c r="AB65" s="44" t="e">
        <f>((M65+N65)*0.45*0.097*VLOOKUP(B65,Data_afgrøder!$A$1:$BM$28,COLUMN(Data_afgrøder!$AS$1),FALSE)*VLOOKUP(Beregninger_afgrøder!B65,Data_afgrøder!$A$1:$BN$29,COLUMN(Data_afgrøder!$AT$1),FALSE))-397</f>
        <v>#N/A</v>
      </c>
      <c r="AC65" s="44" t="e">
        <f t="shared" si="21"/>
        <v>#N/A</v>
      </c>
      <c r="AD65" s="44">
        <f t="shared" si="16"/>
        <v>0</v>
      </c>
      <c r="AE65" s="12">
        <f>IF(H65&gt;0,H65,G65)*Forside!$B$8</f>
        <v>0</v>
      </c>
      <c r="AG65" s="12" t="e">
        <f>VLOOKUP(B65,Data_afgrøder!$A$2:$BO$28,COLUMN(Data_afgrøder!$BL$2),FALSE)</f>
        <v>#N/A</v>
      </c>
      <c r="AH65" s="12" t="e">
        <f>IF(AF65&gt;0,AF65,AG65)*Forside!$B$9</f>
        <v>#N/A</v>
      </c>
      <c r="AI65" s="110"/>
      <c r="AJ65" s="12" t="e">
        <f>VLOOKUP(B65,Data_afgrøder!$A$2:$BO$28,COLUMN(Data_afgrøder!$BM$2),FALSE)</f>
        <v>#N/A</v>
      </c>
      <c r="AK65" s="12" t="e">
        <f>Forside!$B$10*IF(AI65&gt;0,AI65,AJ65)</f>
        <v>#N/A</v>
      </c>
      <c r="AL65" s="12">
        <v>0</v>
      </c>
      <c r="AM65" s="12"/>
      <c r="AN65" s="44">
        <f>IF(Forside!S76="Beregn eller brug standardtal",Beregninger_brændstofforbrug!AE64,Forside!T76)</f>
        <v>0</v>
      </c>
      <c r="AO65" s="12" t="e">
        <f>VLOOKUP(B65,Data_afgrøder!$A$1:$BH$28,COLUMN(Data_afgrøder!AW:AW),FALSE)</f>
        <v>#N/A</v>
      </c>
      <c r="AP65" s="12">
        <f t="shared" si="17"/>
        <v>0</v>
      </c>
      <c r="AQ65" s="12">
        <f>AP65*5*Forside!$B$6</f>
        <v>0</v>
      </c>
      <c r="AR65" s="12">
        <v>0</v>
      </c>
      <c r="AS65" s="12">
        <f>AR65*Forside!$B$6</f>
        <v>0</v>
      </c>
      <c r="AT65" s="12">
        <v>0</v>
      </c>
      <c r="AU65" s="12">
        <f>AT65*Forside!$B$7</f>
        <v>0</v>
      </c>
      <c r="AV65" s="44" t="e">
        <f t="shared" si="18"/>
        <v>#N/A</v>
      </c>
      <c r="AW65" s="92" t="e">
        <f t="shared" si="19"/>
        <v>#N/A</v>
      </c>
      <c r="AX65" s="45" t="e">
        <f>AW65*44/28*Forside!$B$5</f>
        <v>#N/A</v>
      </c>
      <c r="AY65" s="44" t="e">
        <f t="shared" si="20"/>
        <v>#N/A</v>
      </c>
      <c r="AZ65" s="44" t="e">
        <f t="shared" si="9"/>
        <v>#N/A</v>
      </c>
      <c r="BA65" s="44" t="e">
        <f t="shared" si="22"/>
        <v>#N/A</v>
      </c>
      <c r="BC65" s="110"/>
      <c r="BD65" s="153"/>
      <c r="BE65" s="153"/>
      <c r="BF65" s="153"/>
      <c r="BG65" s="108"/>
      <c r="BH65" s="108"/>
    </row>
    <row r="66" spans="1:60" x14ac:dyDescent="0.2">
      <c r="A66" s="12">
        <f>Forside!A77</f>
        <v>0</v>
      </c>
      <c r="B66" s="12">
        <f>Forside!B77</f>
        <v>0</v>
      </c>
      <c r="C66" s="53">
        <f>Forside!C77</f>
        <v>0</v>
      </c>
      <c r="D66" s="12">
        <f>Forside!D77</f>
        <v>0</v>
      </c>
      <c r="E66" s="12">
        <f>Forside!F77</f>
        <v>0</v>
      </c>
      <c r="F66" s="53">
        <f>Forside!H77</f>
        <v>0</v>
      </c>
      <c r="G66" s="12">
        <f>Forside!I77</f>
        <v>0</v>
      </c>
      <c r="H66" s="12">
        <f>Forside!J77</f>
        <v>0</v>
      </c>
      <c r="I66" s="12">
        <f>Forside!L77</f>
        <v>0</v>
      </c>
      <c r="J66" s="12">
        <f>Forside!O77</f>
        <v>0</v>
      </c>
      <c r="K66" s="12">
        <f>Forside!Q77</f>
        <v>0</v>
      </c>
      <c r="L66" s="12">
        <f>Forside!R77</f>
        <v>0</v>
      </c>
      <c r="M66" s="44" t="e">
        <f>VLOOKUP(B66,Data_afgrøder!$A$2:$BO$24,COLUMN(Data_afgrøder!BI:BI),FALSE)</f>
        <v>#N/A</v>
      </c>
      <c r="N66" s="44" t="e">
        <f>VLOOKUP(B66,Data_afgrøder!$A$2:$BO$24,COLUMN(Data_afgrøder!BG:BG),FALSE)</f>
        <v>#N/A</v>
      </c>
      <c r="O66" s="12" t="e">
        <f>(IF(H66&gt;0,H66,G66)-VLOOKUP(B66,Data_afgrøder!$A$1:$BH$28,COLUMN(Data_afgrøder!BF:BF),FALSE)-IFERROR(Beregninger_efterafgrøder_udlæg!L67,0))*Forside!$B$3/100</f>
        <v>#N/A</v>
      </c>
      <c r="P66" s="44" t="e">
        <f>O66*44/28*Forside!$B$5</f>
        <v>#N/A</v>
      </c>
      <c r="Q66" s="45" t="e">
        <f>M66*VLOOKUP(B66,Data_afgrøder!$A$1:$BX$29,COLUMN(Data_afgrøder!$BJ$2),FALSE)</f>
        <v>#N/A</v>
      </c>
      <c r="R66" s="126" t="e">
        <f>Q66*Forside!$B$3/100</f>
        <v>#N/A</v>
      </c>
      <c r="S66" s="44" t="e">
        <f>R66*44/28*Forside!$B$5</f>
        <v>#N/A</v>
      </c>
      <c r="T66" s="45" t="e">
        <f>N66*VLOOKUP(B66,Data_afgrøder!$A$1:$BR$29,COLUMN(Data_afgrøder!BK63),FALSE)</f>
        <v>#N/A</v>
      </c>
      <c r="U66" s="45" t="e">
        <f>T66*Forside!$B$3/100</f>
        <v>#N/A</v>
      </c>
      <c r="V66" s="44" t="e">
        <f>U66*44/28*Forside!$B$5</f>
        <v>#N/A</v>
      </c>
      <c r="W66" s="12">
        <f t="shared" si="14"/>
        <v>0</v>
      </c>
      <c r="X66" s="44">
        <f>W66*44/28*Forside!$B$5</f>
        <v>0</v>
      </c>
      <c r="Y66" s="44">
        <f>IF(D66="JB11",'Emissioner organogen jord'!$J$4,0)</f>
        <v>0</v>
      </c>
      <c r="Z66" s="44">
        <f t="shared" si="15"/>
        <v>0</v>
      </c>
      <c r="AA66" s="44">
        <f>Y66+(Z66*44/28*Forside!$B$5)</f>
        <v>0</v>
      </c>
      <c r="AB66" s="44" t="e">
        <f>((M66+N66)*0.45*0.097*VLOOKUP(B66,Data_afgrøder!$A$1:$BM$28,COLUMN(Data_afgrøder!$AS$1),FALSE)*VLOOKUP(Beregninger_afgrøder!B66,Data_afgrøder!$A$1:$BN$29,COLUMN(Data_afgrøder!$AT$1),FALSE))-397</f>
        <v>#N/A</v>
      </c>
      <c r="AC66" s="44" t="e">
        <f t="shared" si="21"/>
        <v>#N/A</v>
      </c>
      <c r="AD66" s="44">
        <f t="shared" si="16"/>
        <v>0</v>
      </c>
      <c r="AE66" s="12">
        <f>IF(H66&gt;0,H66,G66)*Forside!$B$8</f>
        <v>0</v>
      </c>
      <c r="AG66" s="12" t="e">
        <f>VLOOKUP(B66,Data_afgrøder!$A$2:$BO$28,COLUMN(Data_afgrøder!$BL$2),FALSE)</f>
        <v>#N/A</v>
      </c>
      <c r="AH66" s="12" t="e">
        <f>IF(AF66&gt;0,AF66,AG66)*Forside!$B$9</f>
        <v>#N/A</v>
      </c>
      <c r="AI66" s="110"/>
      <c r="AJ66" s="12" t="e">
        <f>VLOOKUP(B66,Data_afgrøder!$A$2:$BO$28,COLUMN(Data_afgrøder!$BM$2),FALSE)</f>
        <v>#N/A</v>
      </c>
      <c r="AK66" s="12" t="e">
        <f>Forside!$B$10*IF(AI66&gt;0,AI66,AJ66)</f>
        <v>#N/A</v>
      </c>
      <c r="AL66" s="12">
        <v>0</v>
      </c>
      <c r="AM66" s="12"/>
      <c r="AN66" s="44">
        <f>IF(Forside!S77="Beregn eller brug standardtal",Beregninger_brændstofforbrug!AE65,Forside!T77)</f>
        <v>0</v>
      </c>
      <c r="AO66" s="12" t="e">
        <f>VLOOKUP(B66,Data_afgrøder!$A$1:$BH$28,COLUMN(Data_afgrøder!AW:AW),FALSE)</f>
        <v>#N/A</v>
      </c>
      <c r="AP66" s="12">
        <f t="shared" si="17"/>
        <v>0</v>
      </c>
      <c r="AQ66" s="12">
        <f>AP66*5*Forside!$B$6</f>
        <v>0</v>
      </c>
      <c r="AR66" s="12">
        <v>0</v>
      </c>
      <c r="AS66" s="12">
        <f>AR66*Forside!$B$6</f>
        <v>0</v>
      </c>
      <c r="AT66" s="12">
        <v>0</v>
      </c>
      <c r="AU66" s="12">
        <f>AT66*Forside!$B$7</f>
        <v>0</v>
      </c>
      <c r="AV66" s="44" t="e">
        <f t="shared" si="18"/>
        <v>#N/A</v>
      </c>
      <c r="AW66" s="92" t="e">
        <f t="shared" si="19"/>
        <v>#N/A</v>
      </c>
      <c r="AX66" s="45" t="e">
        <f>AW66*44/28*Forside!$B$5</f>
        <v>#N/A</v>
      </c>
      <c r="AY66" s="44" t="e">
        <f t="shared" si="20"/>
        <v>#N/A</v>
      </c>
      <c r="AZ66" s="44" t="e">
        <f t="shared" si="9"/>
        <v>#N/A</v>
      </c>
      <c r="BA66" s="44" t="e">
        <f t="shared" si="22"/>
        <v>#N/A</v>
      </c>
      <c r="BC66" s="110"/>
      <c r="BD66" s="153"/>
      <c r="BE66" s="153"/>
      <c r="BF66" s="153"/>
      <c r="BG66" s="108"/>
      <c r="BH66" s="108"/>
    </row>
    <row r="67" spans="1:60" x14ac:dyDescent="0.2">
      <c r="A67" s="12">
        <f>Forside!A78</f>
        <v>0</v>
      </c>
      <c r="B67" s="12">
        <f>Forside!B78</f>
        <v>0</v>
      </c>
      <c r="C67" s="53">
        <f>Forside!C78</f>
        <v>0</v>
      </c>
      <c r="D67" s="12">
        <f>Forside!D78</f>
        <v>0</v>
      </c>
      <c r="E67" s="12">
        <f>Forside!F78</f>
        <v>0</v>
      </c>
      <c r="F67" s="53">
        <f>Forside!H78</f>
        <v>0</v>
      </c>
      <c r="G67" s="12">
        <f>Forside!I78</f>
        <v>0</v>
      </c>
      <c r="H67" s="12">
        <f>Forside!J78</f>
        <v>0</v>
      </c>
      <c r="I67" s="12">
        <f>Forside!L78</f>
        <v>0</v>
      </c>
      <c r="J67" s="12">
        <f>Forside!O78</f>
        <v>0</v>
      </c>
      <c r="K67" s="12">
        <f>Forside!Q78</f>
        <v>0</v>
      </c>
      <c r="L67" s="12">
        <f>Forside!R78</f>
        <v>0</v>
      </c>
      <c r="M67" s="44" t="e">
        <f>VLOOKUP(B67,Data_afgrøder!$A$2:$BO$24,COLUMN(Data_afgrøder!BI:BI),FALSE)</f>
        <v>#N/A</v>
      </c>
      <c r="N67" s="44" t="e">
        <f>VLOOKUP(B67,Data_afgrøder!$A$2:$BO$24,COLUMN(Data_afgrøder!BG:BG),FALSE)</f>
        <v>#N/A</v>
      </c>
      <c r="O67" s="12" t="e">
        <f>(IF(H67&gt;0,H67,G67)-VLOOKUP(B67,Data_afgrøder!$A$1:$BH$28,COLUMN(Data_afgrøder!BF:BF),FALSE)-IFERROR(Beregninger_efterafgrøder_udlæg!L68,0))*Forside!$B$3/100</f>
        <v>#N/A</v>
      </c>
      <c r="P67" s="44" t="e">
        <f>O67*44/28*Forside!$B$5</f>
        <v>#N/A</v>
      </c>
      <c r="Q67" s="45" t="e">
        <f>M67*VLOOKUP(B67,Data_afgrøder!$A$1:$BX$29,COLUMN(Data_afgrøder!$BJ$2),FALSE)</f>
        <v>#N/A</v>
      </c>
      <c r="R67" s="126" t="e">
        <f>Q67*Forside!$B$3/100</f>
        <v>#N/A</v>
      </c>
      <c r="S67" s="44" t="e">
        <f>R67*44/28*Forside!$B$5</f>
        <v>#N/A</v>
      </c>
      <c r="T67" s="45" t="e">
        <f>N67*VLOOKUP(B67,Data_afgrøder!$A$1:$BR$29,COLUMN(Data_afgrøder!BK64),FALSE)</f>
        <v>#N/A</v>
      </c>
      <c r="U67" s="45" t="e">
        <f>T67*Forside!$B$3/100</f>
        <v>#N/A</v>
      </c>
      <c r="V67" s="44" t="e">
        <f>U67*44/28*Forside!$B$5</f>
        <v>#N/A</v>
      </c>
      <c r="W67" s="12">
        <f t="shared" si="14"/>
        <v>0</v>
      </c>
      <c r="X67" s="44">
        <f>W67*44/28*Forside!$B$5</f>
        <v>0</v>
      </c>
      <c r="Y67" s="44">
        <f>IF(D67="JB11",'Emissioner organogen jord'!$J$4,0)</f>
        <v>0</v>
      </c>
      <c r="Z67" s="44">
        <f t="shared" si="15"/>
        <v>0</v>
      </c>
      <c r="AA67" s="44">
        <f>Y67+(Z67*44/28*Forside!$B$5)</f>
        <v>0</v>
      </c>
      <c r="AB67" s="44" t="e">
        <f>((M67+N67)*0.45*0.097*VLOOKUP(B67,Data_afgrøder!$A$1:$BM$28,COLUMN(Data_afgrøder!$AS$1),FALSE)*VLOOKUP(Beregninger_afgrøder!B67,Data_afgrøder!$A$1:$BN$29,COLUMN(Data_afgrøder!$AT$1),FALSE))-397</f>
        <v>#N/A</v>
      </c>
      <c r="AC67" s="44" t="e">
        <f t="shared" si="21"/>
        <v>#N/A</v>
      </c>
      <c r="AD67" s="44">
        <f t="shared" si="16"/>
        <v>0</v>
      </c>
      <c r="AE67" s="12">
        <f>IF(H67&gt;0,H67,G67)*Forside!$B$8</f>
        <v>0</v>
      </c>
      <c r="AG67" s="12" t="e">
        <f>VLOOKUP(B67,Data_afgrøder!$A$2:$BO$28,COLUMN(Data_afgrøder!$BL$2),FALSE)</f>
        <v>#N/A</v>
      </c>
      <c r="AH67" s="12" t="e">
        <f>IF(AF67&gt;0,AF67,AG67)*Forside!$B$9</f>
        <v>#N/A</v>
      </c>
      <c r="AI67" s="110"/>
      <c r="AJ67" s="12" t="e">
        <f>VLOOKUP(B67,Data_afgrøder!$A$2:$BO$28,COLUMN(Data_afgrøder!$BM$2),FALSE)</f>
        <v>#N/A</v>
      </c>
      <c r="AK67" s="12" t="e">
        <f>Forside!$B$10*IF(AI67&gt;0,AI67,AJ67)</f>
        <v>#N/A</v>
      </c>
      <c r="AL67" s="12">
        <v>0</v>
      </c>
      <c r="AM67" s="12"/>
      <c r="AN67" s="44">
        <f>IF(Forside!S78="Beregn eller brug standardtal",Beregninger_brændstofforbrug!AE66,Forside!T78)</f>
        <v>0</v>
      </c>
      <c r="AO67" s="12" t="e">
        <f>VLOOKUP(B67,Data_afgrøder!$A$1:$BH$28,COLUMN(Data_afgrøder!AW:AW),FALSE)</f>
        <v>#N/A</v>
      </c>
      <c r="AP67" s="12">
        <f t="shared" si="17"/>
        <v>0</v>
      </c>
      <c r="AQ67" s="12">
        <f>AP67*5*Forside!$B$6</f>
        <v>0</v>
      </c>
      <c r="AR67" s="12">
        <v>0</v>
      </c>
      <c r="AS67" s="12">
        <f>AR67*Forside!$B$6</f>
        <v>0</v>
      </c>
      <c r="AT67" s="12">
        <v>0</v>
      </c>
      <c r="AU67" s="12">
        <f>AT67*Forside!$B$7</f>
        <v>0</v>
      </c>
      <c r="AV67" s="44" t="e">
        <f t="shared" si="18"/>
        <v>#N/A</v>
      </c>
      <c r="AW67" s="92" t="e">
        <f t="shared" si="19"/>
        <v>#N/A</v>
      </c>
      <c r="AX67" s="45" t="e">
        <f>AW67*44/28*Forside!$B$5</f>
        <v>#N/A</v>
      </c>
      <c r="AY67" s="44" t="e">
        <f t="shared" si="20"/>
        <v>#N/A</v>
      </c>
      <c r="AZ67" s="44" t="e">
        <f t="shared" si="9"/>
        <v>#N/A</v>
      </c>
      <c r="BA67" s="44" t="e">
        <f t="shared" si="22"/>
        <v>#N/A</v>
      </c>
      <c r="BC67" s="110"/>
      <c r="BD67" s="153"/>
      <c r="BE67" s="153"/>
      <c r="BF67" s="153"/>
      <c r="BG67" s="108"/>
      <c r="BH67" s="108"/>
    </row>
    <row r="68" spans="1:60" x14ac:dyDescent="0.2">
      <c r="A68" s="12">
        <f>Forside!A79</f>
        <v>0</v>
      </c>
      <c r="B68" s="12">
        <f>Forside!B79</f>
        <v>0</v>
      </c>
      <c r="C68" s="53">
        <f>Forside!C79</f>
        <v>0</v>
      </c>
      <c r="D68" s="12">
        <f>Forside!D79</f>
        <v>0</v>
      </c>
      <c r="E68" s="12">
        <f>Forside!F79</f>
        <v>0</v>
      </c>
      <c r="F68" s="53">
        <f>Forside!H79</f>
        <v>0</v>
      </c>
      <c r="G68" s="12">
        <f>Forside!I79</f>
        <v>0</v>
      </c>
      <c r="H68" s="12">
        <f>Forside!J79</f>
        <v>0</v>
      </c>
      <c r="I68" s="12">
        <f>Forside!L79</f>
        <v>0</v>
      </c>
      <c r="J68" s="12">
        <f>Forside!O79</f>
        <v>0</v>
      </c>
      <c r="K68" s="12">
        <f>Forside!Q79</f>
        <v>0</v>
      </c>
      <c r="L68" s="12">
        <f>Forside!R79</f>
        <v>0</v>
      </c>
      <c r="M68" s="44" t="e">
        <f>VLOOKUP(B68,Data_afgrøder!$A$2:$BO$24,COLUMN(Data_afgrøder!BI:BI),FALSE)</f>
        <v>#N/A</v>
      </c>
      <c r="N68" s="44" t="e">
        <f>VLOOKUP(B68,Data_afgrøder!$A$2:$BO$24,COLUMN(Data_afgrøder!BG:BG),FALSE)</f>
        <v>#N/A</v>
      </c>
      <c r="O68" s="12" t="e">
        <f>(IF(H68&gt;0,H68,G68)-VLOOKUP(B68,Data_afgrøder!$A$1:$BH$28,COLUMN(Data_afgrøder!BF:BF),FALSE)-IFERROR(Beregninger_efterafgrøder_udlæg!L69,0))*Forside!$B$3/100</f>
        <v>#N/A</v>
      </c>
      <c r="P68" s="44" t="e">
        <f>O68*44/28*Forside!$B$5</f>
        <v>#N/A</v>
      </c>
      <c r="Q68" s="45" t="e">
        <f>M68*VLOOKUP(B68,Data_afgrøder!$A$1:$BX$29,COLUMN(Data_afgrøder!$BJ$2),FALSE)</f>
        <v>#N/A</v>
      </c>
      <c r="R68" s="126" t="e">
        <f>Q68*Forside!$B$3/100</f>
        <v>#N/A</v>
      </c>
      <c r="S68" s="44" t="e">
        <f>R68*44/28*Forside!$B$5</f>
        <v>#N/A</v>
      </c>
      <c r="T68" s="45" t="e">
        <f>N68*VLOOKUP(B68,Data_afgrøder!$A$1:$BR$29,COLUMN(Data_afgrøder!BK65),FALSE)</f>
        <v>#N/A</v>
      </c>
      <c r="U68" s="45" t="e">
        <f>T68*Forside!$B$3/100</f>
        <v>#N/A</v>
      </c>
      <c r="V68" s="44" t="e">
        <f>U68*44/28*Forside!$B$5</f>
        <v>#N/A</v>
      </c>
      <c r="W68" s="12">
        <f t="shared" si="14"/>
        <v>0</v>
      </c>
      <c r="X68" s="44">
        <f>W68*44/28*Forside!$B$5</f>
        <v>0</v>
      </c>
      <c r="Y68" s="44">
        <f>IF(D68="JB11",'Emissioner organogen jord'!$J$4,0)</f>
        <v>0</v>
      </c>
      <c r="Z68" s="44">
        <f t="shared" si="15"/>
        <v>0</v>
      </c>
      <c r="AA68" s="44">
        <f>Y68+(Z68*44/28*Forside!$B$5)</f>
        <v>0</v>
      </c>
      <c r="AB68" s="44" t="e">
        <f>((M68+N68)*0.45*0.097*VLOOKUP(B68,Data_afgrøder!$A$1:$BM$28,COLUMN(Data_afgrøder!$AS$1),FALSE)*VLOOKUP(Beregninger_afgrøder!B68,Data_afgrøder!$A$1:$BN$29,COLUMN(Data_afgrøder!$AT$1),FALSE))-397</f>
        <v>#N/A</v>
      </c>
      <c r="AC68" s="44" t="e">
        <f t="shared" si="21"/>
        <v>#N/A</v>
      </c>
      <c r="AD68" s="44">
        <f t="shared" si="16"/>
        <v>0</v>
      </c>
      <c r="AE68" s="12">
        <f>IF(H68&gt;0,H68,G68)*Forside!$B$8</f>
        <v>0</v>
      </c>
      <c r="AG68" s="12" t="e">
        <f>VLOOKUP(B68,Data_afgrøder!$A$2:$BO$28,COLUMN(Data_afgrøder!$BL$2),FALSE)</f>
        <v>#N/A</v>
      </c>
      <c r="AH68" s="12" t="e">
        <f>IF(AF68&gt;0,AF68,AG68)*Forside!$B$9</f>
        <v>#N/A</v>
      </c>
      <c r="AI68" s="110"/>
      <c r="AJ68" s="12" t="e">
        <f>VLOOKUP(B68,Data_afgrøder!$A$2:$BO$28,COLUMN(Data_afgrøder!$BM$2),FALSE)</f>
        <v>#N/A</v>
      </c>
      <c r="AK68" s="12" t="e">
        <f>Forside!$B$10*IF(AI68&gt;0,AI68,AJ68)</f>
        <v>#N/A</v>
      </c>
      <c r="AL68" s="12">
        <v>0</v>
      </c>
      <c r="AM68" s="12"/>
      <c r="AN68" s="44">
        <f>IF(Forside!S79="Beregn eller brug standardtal",Beregninger_brændstofforbrug!AE67,Forside!T79)</f>
        <v>0</v>
      </c>
      <c r="AO68" s="12" t="e">
        <f>VLOOKUP(B68,Data_afgrøder!$A$1:$BH$28,COLUMN(Data_afgrøder!AW:AW),FALSE)</f>
        <v>#N/A</v>
      </c>
      <c r="AP68" s="12">
        <f t="shared" si="17"/>
        <v>0</v>
      </c>
      <c r="AQ68" s="12">
        <f>AP68*5*Forside!$B$6</f>
        <v>0</v>
      </c>
      <c r="AR68" s="12">
        <v>0</v>
      </c>
      <c r="AS68" s="12">
        <f>AR68*Forside!$B$6</f>
        <v>0</v>
      </c>
      <c r="AT68" s="12">
        <v>0</v>
      </c>
      <c r="AU68" s="12">
        <f>AT68*Forside!$B$7</f>
        <v>0</v>
      </c>
      <c r="AV68" s="44" t="e">
        <f t="shared" si="18"/>
        <v>#N/A</v>
      </c>
      <c r="AW68" s="92" t="e">
        <f t="shared" si="19"/>
        <v>#N/A</v>
      </c>
      <c r="AX68" s="45" t="e">
        <f>AW68*44/28*Forside!$B$5</f>
        <v>#N/A</v>
      </c>
      <c r="AY68" s="44" t="e">
        <f t="shared" si="20"/>
        <v>#N/A</v>
      </c>
      <c r="AZ68" s="44" t="e">
        <f t="shared" si="9"/>
        <v>#N/A</v>
      </c>
      <c r="BA68" s="44" t="e">
        <f t="shared" ref="BA68:BA131" si="23">AZ68+AY68</f>
        <v>#N/A</v>
      </c>
      <c r="BC68" s="110"/>
      <c r="BD68" s="153"/>
      <c r="BE68" s="153"/>
      <c r="BF68" s="153"/>
      <c r="BG68" s="108"/>
      <c r="BH68" s="108"/>
    </row>
    <row r="69" spans="1:60" x14ac:dyDescent="0.2">
      <c r="A69" s="12">
        <f>Forside!A80</f>
        <v>0</v>
      </c>
      <c r="B69" s="12">
        <f>Forside!B80</f>
        <v>0</v>
      </c>
      <c r="C69" s="53">
        <f>Forside!C80</f>
        <v>0</v>
      </c>
      <c r="D69" s="12">
        <f>Forside!D80</f>
        <v>0</v>
      </c>
      <c r="E69" s="12">
        <f>Forside!F80</f>
        <v>0</v>
      </c>
      <c r="F69" s="53">
        <f>Forside!H80</f>
        <v>0</v>
      </c>
      <c r="G69" s="12">
        <f>Forside!I80</f>
        <v>0</v>
      </c>
      <c r="H69" s="12">
        <f>Forside!J80</f>
        <v>0</v>
      </c>
      <c r="I69" s="12">
        <f>Forside!L80</f>
        <v>0</v>
      </c>
      <c r="J69" s="12">
        <f>Forside!O80</f>
        <v>0</v>
      </c>
      <c r="K69" s="12">
        <f>Forside!Q80</f>
        <v>0</v>
      </c>
      <c r="L69" s="12">
        <f>Forside!R80</f>
        <v>0</v>
      </c>
      <c r="M69" s="44" t="e">
        <f>VLOOKUP(B69,Data_afgrøder!$A$2:$BO$24,COLUMN(Data_afgrøder!BI:BI),FALSE)</f>
        <v>#N/A</v>
      </c>
      <c r="N69" s="44" t="e">
        <f>VLOOKUP(B69,Data_afgrøder!$A$2:$BO$24,COLUMN(Data_afgrøder!BG:BG),FALSE)</f>
        <v>#N/A</v>
      </c>
      <c r="O69" s="12" t="e">
        <f>(IF(H69&gt;0,H69,G69)-VLOOKUP(B69,Data_afgrøder!$A$1:$BH$28,COLUMN(Data_afgrøder!BF:BF),FALSE)-IFERROR(Beregninger_efterafgrøder_udlæg!L70,0))*Forside!$B$3/100</f>
        <v>#N/A</v>
      </c>
      <c r="P69" s="44" t="e">
        <f>O69*44/28*Forside!$B$5</f>
        <v>#N/A</v>
      </c>
      <c r="Q69" s="45" t="e">
        <f>M69*VLOOKUP(B69,Data_afgrøder!$A$1:$BX$29,COLUMN(Data_afgrøder!$BJ$2),FALSE)</f>
        <v>#N/A</v>
      </c>
      <c r="R69" s="126" t="e">
        <f>Q69*Forside!$B$3/100</f>
        <v>#N/A</v>
      </c>
      <c r="S69" s="44" t="e">
        <f>R69*44/28*Forside!$B$5</f>
        <v>#N/A</v>
      </c>
      <c r="T69" s="45" t="e">
        <f>N69*VLOOKUP(B69,Data_afgrøder!$A$1:$BR$29,COLUMN(Data_afgrøder!BK66),FALSE)</f>
        <v>#N/A</v>
      </c>
      <c r="U69" s="45" t="e">
        <f>T69*Forside!$B$3/100</f>
        <v>#N/A</v>
      </c>
      <c r="V69" s="44" t="e">
        <f>U69*44/28*Forside!$B$5</f>
        <v>#N/A</v>
      </c>
      <c r="W69" s="12">
        <f t="shared" ref="W69:W100" si="24">J69*0.0043</f>
        <v>0</v>
      </c>
      <c r="X69" s="44">
        <f>W69*44/28*Forside!$B$5</f>
        <v>0</v>
      </c>
      <c r="Y69" s="44">
        <f>IF(D69="JB11",'Emissioner organogen jord'!$J$4,0)</f>
        <v>0</v>
      </c>
      <c r="Z69" s="44">
        <f t="shared" ref="Z69:Z100" si="25">IF(D69="JB11",8,0)</f>
        <v>0</v>
      </c>
      <c r="AA69" s="44">
        <f>Y69+(Z69*44/28*Forside!$B$5)</f>
        <v>0</v>
      </c>
      <c r="AB69" s="44" t="e">
        <f>((M69+N69)*0.45*0.097*VLOOKUP(B69,Data_afgrøder!$A$1:$BM$28,COLUMN(Data_afgrøder!$AS$1),FALSE)*VLOOKUP(Beregninger_afgrøder!B69,Data_afgrøder!$A$1:$BN$29,COLUMN(Data_afgrøder!$AT$1),FALSE))-397</f>
        <v>#N/A</v>
      </c>
      <c r="AC69" s="44" t="e">
        <f t="shared" si="21"/>
        <v>#N/A</v>
      </c>
      <c r="AD69" s="44">
        <f t="shared" ref="AD69:AD100" si="26">0.37825*E69</f>
        <v>0</v>
      </c>
      <c r="AE69" s="12">
        <f>IF(H69&gt;0,H69,G69)*Forside!$B$8</f>
        <v>0</v>
      </c>
      <c r="AG69" s="12" t="e">
        <f>VLOOKUP(B69,Data_afgrøder!$A$2:$BO$28,COLUMN(Data_afgrøder!$BL$2),FALSE)</f>
        <v>#N/A</v>
      </c>
      <c r="AH69" s="12" t="e">
        <f>IF(AF69&gt;0,AF69,AG69)*Forside!$B$9</f>
        <v>#N/A</v>
      </c>
      <c r="AI69" s="110"/>
      <c r="AJ69" s="12" t="e">
        <f>VLOOKUP(B69,Data_afgrøder!$A$2:$BO$28,COLUMN(Data_afgrøder!$BM$2),FALSE)</f>
        <v>#N/A</v>
      </c>
      <c r="AK69" s="12" t="e">
        <f>Forside!$B$10*IF(AI69&gt;0,AI69,AJ69)</f>
        <v>#N/A</v>
      </c>
      <c r="AL69" s="12">
        <v>0</v>
      </c>
      <c r="AM69" s="12"/>
      <c r="AN69" s="44">
        <f>IF(Forside!S80="Beregn eller brug standardtal",Beregninger_brændstofforbrug!AE68,Forside!T80)</f>
        <v>0</v>
      </c>
      <c r="AO69" s="12" t="e">
        <f>VLOOKUP(B69,Data_afgrøder!$A$1:$BH$28,COLUMN(Data_afgrøder!AW:AW),FALSE)</f>
        <v>#N/A</v>
      </c>
      <c r="AP69" s="12">
        <f t="shared" ref="AP69:AP100" si="27">IF(K69="Ja, brug standardtal",AO69,IF(K69="Ja, manuel indtastning",L69,IF(K69="Nej",0,0)))</f>
        <v>0</v>
      </c>
      <c r="AQ69" s="12">
        <f>AP69*5*Forside!$B$6</f>
        <v>0</v>
      </c>
      <c r="AR69" s="12">
        <v>0</v>
      </c>
      <c r="AS69" s="12">
        <f>AR69*Forside!$B$6</f>
        <v>0</v>
      </c>
      <c r="AT69" s="12">
        <v>0</v>
      </c>
      <c r="AU69" s="12">
        <f>AT69*Forside!$B$7</f>
        <v>0</v>
      </c>
      <c r="AV69" s="44" t="e">
        <f t="shared" ref="AV69:AV100" si="28">AE69+AH69+AK69+AL69+AM69+AN69+AQ69+AS69+AU69</f>
        <v>#N/A</v>
      </c>
      <c r="AW69" s="92" t="e">
        <f t="shared" ref="AW69:AW100" si="29">O69+R69+U69+W69+Z69</f>
        <v>#N/A</v>
      </c>
      <c r="AX69" s="45" t="e">
        <f>AW69*44/28*Forside!$B$5</f>
        <v>#N/A</v>
      </c>
      <c r="AY69" s="44" t="e">
        <f t="shared" ref="AY69:AY100" si="30">AX69+Y69-AC69</f>
        <v>#N/A</v>
      </c>
      <c r="AZ69" s="44" t="e">
        <f t="shared" si="9"/>
        <v>#N/A</v>
      </c>
      <c r="BA69" s="44" t="e">
        <f t="shared" si="23"/>
        <v>#N/A</v>
      </c>
      <c r="BC69" s="110"/>
      <c r="BD69" s="153"/>
      <c r="BE69" s="153"/>
      <c r="BF69" s="153"/>
      <c r="BG69" s="108"/>
      <c r="BH69" s="108"/>
    </row>
    <row r="70" spans="1:60" x14ac:dyDescent="0.2">
      <c r="A70" s="12">
        <f>Forside!A81</f>
        <v>0</v>
      </c>
      <c r="B70" s="12">
        <f>Forside!B81</f>
        <v>0</v>
      </c>
      <c r="C70" s="53">
        <f>Forside!C81</f>
        <v>0</v>
      </c>
      <c r="D70" s="12">
        <f>Forside!D81</f>
        <v>0</v>
      </c>
      <c r="E70" s="12">
        <f>Forside!F81</f>
        <v>0</v>
      </c>
      <c r="F70" s="53">
        <f>Forside!H81</f>
        <v>0</v>
      </c>
      <c r="G70" s="12">
        <f>Forside!I81</f>
        <v>0</v>
      </c>
      <c r="H70" s="12">
        <f>Forside!J81</f>
        <v>0</v>
      </c>
      <c r="I70" s="12">
        <f>Forside!L81</f>
        <v>0</v>
      </c>
      <c r="J70" s="12">
        <f>Forside!O81</f>
        <v>0</v>
      </c>
      <c r="K70" s="12">
        <f>Forside!Q81</f>
        <v>0</v>
      </c>
      <c r="L70" s="12">
        <f>Forside!R81</f>
        <v>0</v>
      </c>
      <c r="M70" s="44" t="e">
        <f>VLOOKUP(B70,Data_afgrøder!$A$2:$BO$24,COLUMN(Data_afgrøder!BI:BI),FALSE)</f>
        <v>#N/A</v>
      </c>
      <c r="N70" s="44" t="e">
        <f>VLOOKUP(B70,Data_afgrøder!$A$2:$BO$24,COLUMN(Data_afgrøder!BG:BG),FALSE)</f>
        <v>#N/A</v>
      </c>
      <c r="O70" s="12" t="e">
        <f>(IF(H70&gt;0,H70,G70)-VLOOKUP(B70,Data_afgrøder!$A$1:$BH$28,COLUMN(Data_afgrøder!BF:BF),FALSE)-IFERROR(Beregninger_efterafgrøder_udlæg!L71,0))*Forside!$B$3/100</f>
        <v>#N/A</v>
      </c>
      <c r="P70" s="44" t="e">
        <f>O70*44/28*Forside!$B$5</f>
        <v>#N/A</v>
      </c>
      <c r="Q70" s="45" t="e">
        <f>M70*VLOOKUP(B70,Data_afgrøder!$A$1:$BX$29,COLUMN(Data_afgrøder!$BJ$2),FALSE)</f>
        <v>#N/A</v>
      </c>
      <c r="R70" s="126" t="e">
        <f>Q70*Forside!$B$3/100</f>
        <v>#N/A</v>
      </c>
      <c r="S70" s="44" t="e">
        <f>R70*44/28*Forside!$B$5</f>
        <v>#N/A</v>
      </c>
      <c r="T70" s="45" t="e">
        <f>N70*VLOOKUP(B70,Data_afgrøder!$A$1:$BR$29,COLUMN(Data_afgrøder!BK67),FALSE)</f>
        <v>#N/A</v>
      </c>
      <c r="U70" s="45" t="e">
        <f>T70*Forside!$B$3/100</f>
        <v>#N/A</v>
      </c>
      <c r="V70" s="44" t="e">
        <f>U70*44/28*Forside!$B$5</f>
        <v>#N/A</v>
      </c>
      <c r="W70" s="12">
        <f t="shared" si="24"/>
        <v>0</v>
      </c>
      <c r="X70" s="44">
        <f>W70*44/28*Forside!$B$5</f>
        <v>0</v>
      </c>
      <c r="Y70" s="44">
        <f>IF(D70="JB11",'Emissioner organogen jord'!$J$4,0)</f>
        <v>0</v>
      </c>
      <c r="Z70" s="44">
        <f t="shared" si="25"/>
        <v>0</v>
      </c>
      <c r="AA70" s="44">
        <f>Y70+(Z70*44/28*Forside!$B$5)</f>
        <v>0</v>
      </c>
      <c r="AB70" s="44" t="e">
        <f>((M70+N70)*0.45*0.097*VLOOKUP(B70,Data_afgrøder!$A$1:$BM$28,COLUMN(Data_afgrøder!$AS$1),FALSE)*VLOOKUP(Beregninger_afgrøder!B70,Data_afgrøder!$A$1:$BN$29,COLUMN(Data_afgrøder!$AT$1),FALSE))-397</f>
        <v>#N/A</v>
      </c>
      <c r="AC70" s="44" t="e">
        <f t="shared" si="21"/>
        <v>#N/A</v>
      </c>
      <c r="AD70" s="44">
        <f t="shared" si="26"/>
        <v>0</v>
      </c>
      <c r="AE70" s="12">
        <f>IF(H70&gt;0,H70,G70)*Forside!$B$8</f>
        <v>0</v>
      </c>
      <c r="AG70" s="12" t="e">
        <f>VLOOKUP(B70,Data_afgrøder!$A$2:$BO$28,COLUMN(Data_afgrøder!$BL$2),FALSE)</f>
        <v>#N/A</v>
      </c>
      <c r="AH70" s="12" t="e">
        <f>IF(AF70&gt;0,AF70,AG70)*Forside!$B$9</f>
        <v>#N/A</v>
      </c>
      <c r="AI70" s="110"/>
      <c r="AJ70" s="12" t="e">
        <f>VLOOKUP(B70,Data_afgrøder!$A$2:$BO$28,COLUMN(Data_afgrøder!$BM$2),FALSE)</f>
        <v>#N/A</v>
      </c>
      <c r="AK70" s="12" t="e">
        <f>Forside!$B$10*IF(AI70&gt;0,AI70,AJ70)</f>
        <v>#N/A</v>
      </c>
      <c r="AL70" s="12">
        <v>0</v>
      </c>
      <c r="AM70" s="12"/>
      <c r="AN70" s="44">
        <f>IF(Forside!S81="Beregn eller brug standardtal",Beregninger_brændstofforbrug!AE69,Forside!T81)</f>
        <v>0</v>
      </c>
      <c r="AO70" s="12" t="e">
        <f>VLOOKUP(B70,Data_afgrøder!$A$1:$BH$28,COLUMN(Data_afgrøder!AW:AW),FALSE)</f>
        <v>#N/A</v>
      </c>
      <c r="AP70" s="12">
        <f t="shared" si="27"/>
        <v>0</v>
      </c>
      <c r="AQ70" s="12">
        <f>AP70*5*Forside!$B$6</f>
        <v>0</v>
      </c>
      <c r="AR70" s="12">
        <v>0</v>
      </c>
      <c r="AS70" s="12">
        <f>AR70*Forside!$B$6</f>
        <v>0</v>
      </c>
      <c r="AT70" s="12">
        <v>0</v>
      </c>
      <c r="AU70" s="12">
        <f>AT70*Forside!$B$7</f>
        <v>0</v>
      </c>
      <c r="AV70" s="44" t="e">
        <f t="shared" si="28"/>
        <v>#N/A</v>
      </c>
      <c r="AW70" s="92" t="e">
        <f t="shared" si="29"/>
        <v>#N/A</v>
      </c>
      <c r="AX70" s="45" t="e">
        <f>AW70*44/28*Forside!$B$5</f>
        <v>#N/A</v>
      </c>
      <c r="AY70" s="44" t="e">
        <f t="shared" si="30"/>
        <v>#N/A</v>
      </c>
      <c r="AZ70" s="44" t="e">
        <f t="shared" ref="AZ70:AZ133" si="31">AE70+AH70+AK70+AL70+AM70+AN70+AQ70+AD70</f>
        <v>#N/A</v>
      </c>
      <c r="BA70" s="44" t="e">
        <f t="shared" si="23"/>
        <v>#N/A</v>
      </c>
      <c r="BC70" s="110"/>
      <c r="BD70" s="153"/>
      <c r="BE70" s="153"/>
      <c r="BF70" s="153"/>
      <c r="BG70" s="108"/>
      <c r="BH70" s="108"/>
    </row>
    <row r="71" spans="1:60" x14ac:dyDescent="0.2">
      <c r="A71" s="12">
        <f>Forside!A82</f>
        <v>0</v>
      </c>
      <c r="B71" s="12">
        <f>Forside!B82</f>
        <v>0</v>
      </c>
      <c r="C71" s="53">
        <f>Forside!C82</f>
        <v>0</v>
      </c>
      <c r="D71" s="12">
        <f>Forside!D82</f>
        <v>0</v>
      </c>
      <c r="E71" s="12">
        <f>Forside!F82</f>
        <v>0</v>
      </c>
      <c r="F71" s="53">
        <f>Forside!H82</f>
        <v>0</v>
      </c>
      <c r="G71" s="12">
        <f>Forside!I82</f>
        <v>0</v>
      </c>
      <c r="H71" s="12">
        <f>Forside!J82</f>
        <v>0</v>
      </c>
      <c r="I71" s="12">
        <f>Forside!L82</f>
        <v>0</v>
      </c>
      <c r="J71" s="12">
        <f>Forside!O82</f>
        <v>0</v>
      </c>
      <c r="K71" s="12">
        <f>Forside!Q82</f>
        <v>0</v>
      </c>
      <c r="L71" s="12">
        <f>Forside!R82</f>
        <v>0</v>
      </c>
      <c r="M71" s="44" t="e">
        <f>VLOOKUP(B71,Data_afgrøder!$A$2:$BO$24,COLUMN(Data_afgrøder!BI:BI),FALSE)</f>
        <v>#N/A</v>
      </c>
      <c r="N71" s="44" t="e">
        <f>VLOOKUP(B71,Data_afgrøder!$A$2:$BO$24,COLUMN(Data_afgrøder!BG:BG),FALSE)</f>
        <v>#N/A</v>
      </c>
      <c r="O71" s="12" t="e">
        <f>(IF(H71&gt;0,H71,G71)-VLOOKUP(B71,Data_afgrøder!$A$1:$BH$28,COLUMN(Data_afgrøder!BF:BF),FALSE)-IFERROR(Beregninger_efterafgrøder_udlæg!L72,0))*Forside!$B$3/100</f>
        <v>#N/A</v>
      </c>
      <c r="P71" s="44" t="e">
        <f>O71*44/28*Forside!$B$5</f>
        <v>#N/A</v>
      </c>
      <c r="Q71" s="45" t="e">
        <f>M71*VLOOKUP(B71,Data_afgrøder!$A$1:$BX$29,COLUMN(Data_afgrøder!$BJ$2),FALSE)</f>
        <v>#N/A</v>
      </c>
      <c r="R71" s="126" t="e">
        <f>Q71*Forside!$B$3/100</f>
        <v>#N/A</v>
      </c>
      <c r="S71" s="44" t="e">
        <f>R71*44/28*Forside!$B$5</f>
        <v>#N/A</v>
      </c>
      <c r="T71" s="45" t="e">
        <f>N71*VLOOKUP(B71,Data_afgrøder!$A$1:$BR$29,COLUMN(Data_afgrøder!BK68),FALSE)</f>
        <v>#N/A</v>
      </c>
      <c r="U71" s="45" t="e">
        <f>T71*Forside!$B$3/100</f>
        <v>#N/A</v>
      </c>
      <c r="V71" s="44" t="e">
        <f>U71*44/28*Forside!$B$5</f>
        <v>#N/A</v>
      </c>
      <c r="W71" s="12">
        <f t="shared" si="24"/>
        <v>0</v>
      </c>
      <c r="X71" s="44">
        <f>W71*44/28*Forside!$B$5</f>
        <v>0</v>
      </c>
      <c r="Y71" s="44">
        <f>IF(D71="JB11",'Emissioner organogen jord'!$J$4,0)</f>
        <v>0</v>
      </c>
      <c r="Z71" s="44">
        <f t="shared" si="25"/>
        <v>0</v>
      </c>
      <c r="AA71" s="44">
        <f>Y71+(Z71*44/28*Forside!$B$5)</f>
        <v>0</v>
      </c>
      <c r="AB71" s="44" t="e">
        <f>((M71+N71)*0.45*0.097*VLOOKUP(B71,Data_afgrøder!$A$1:$BM$28,COLUMN(Data_afgrøder!$AS$1),FALSE)*VLOOKUP(Beregninger_afgrøder!B71,Data_afgrøder!$A$1:$BN$29,COLUMN(Data_afgrøder!$AT$1),FALSE))-397</f>
        <v>#N/A</v>
      </c>
      <c r="AC71" s="44" t="e">
        <f t="shared" si="21"/>
        <v>#N/A</v>
      </c>
      <c r="AD71" s="44">
        <f t="shared" si="26"/>
        <v>0</v>
      </c>
      <c r="AE71" s="12">
        <f>IF(H71&gt;0,H71,G71)*Forside!$B$8</f>
        <v>0</v>
      </c>
      <c r="AG71" s="12" t="e">
        <f>VLOOKUP(B71,Data_afgrøder!$A$2:$BO$28,COLUMN(Data_afgrøder!$BL$2),FALSE)</f>
        <v>#N/A</v>
      </c>
      <c r="AH71" s="12" t="e">
        <f>IF(AF71&gt;0,AF71,AG71)*Forside!$B$9</f>
        <v>#N/A</v>
      </c>
      <c r="AI71" s="110"/>
      <c r="AJ71" s="12" t="e">
        <f>VLOOKUP(B71,Data_afgrøder!$A$2:$BO$28,COLUMN(Data_afgrøder!$BM$2),FALSE)</f>
        <v>#N/A</v>
      </c>
      <c r="AK71" s="12" t="e">
        <f>Forside!$B$10*IF(AI71&gt;0,AI71,AJ71)</f>
        <v>#N/A</v>
      </c>
      <c r="AL71" s="12">
        <v>0</v>
      </c>
      <c r="AM71" s="12"/>
      <c r="AN71" s="44">
        <f>IF(Forside!S82="Beregn eller brug standardtal",Beregninger_brændstofforbrug!AE70,Forside!T82)</f>
        <v>0</v>
      </c>
      <c r="AO71" s="12" t="e">
        <f>VLOOKUP(B71,Data_afgrøder!$A$1:$BH$28,COLUMN(Data_afgrøder!AW:AW),FALSE)</f>
        <v>#N/A</v>
      </c>
      <c r="AP71" s="12">
        <f t="shared" si="27"/>
        <v>0</v>
      </c>
      <c r="AQ71" s="12">
        <f>AP71*5*Forside!$B$6</f>
        <v>0</v>
      </c>
      <c r="AR71" s="12">
        <v>0</v>
      </c>
      <c r="AS71" s="12">
        <f>AR71*Forside!$B$6</f>
        <v>0</v>
      </c>
      <c r="AT71" s="12">
        <v>0</v>
      </c>
      <c r="AU71" s="12">
        <f>AT71*Forside!$B$7</f>
        <v>0</v>
      </c>
      <c r="AV71" s="44" t="e">
        <f t="shared" si="28"/>
        <v>#N/A</v>
      </c>
      <c r="AW71" s="92" t="e">
        <f t="shared" si="29"/>
        <v>#N/A</v>
      </c>
      <c r="AX71" s="45" t="e">
        <f>AW71*44/28*Forside!$B$5</f>
        <v>#N/A</v>
      </c>
      <c r="AY71" s="44" t="e">
        <f t="shared" si="30"/>
        <v>#N/A</v>
      </c>
      <c r="AZ71" s="44" t="e">
        <f t="shared" si="31"/>
        <v>#N/A</v>
      </c>
      <c r="BA71" s="44" t="e">
        <f t="shared" si="23"/>
        <v>#N/A</v>
      </c>
      <c r="BC71" s="110"/>
      <c r="BD71" s="153"/>
      <c r="BE71" s="153"/>
      <c r="BF71" s="153"/>
      <c r="BG71" s="108"/>
      <c r="BH71" s="108"/>
    </row>
    <row r="72" spans="1:60" x14ac:dyDescent="0.2">
      <c r="A72" s="12">
        <f>Forside!A83</f>
        <v>0</v>
      </c>
      <c r="B72" s="12">
        <f>Forside!B83</f>
        <v>0</v>
      </c>
      <c r="C72" s="53">
        <f>Forside!C83</f>
        <v>0</v>
      </c>
      <c r="D72" s="12">
        <f>Forside!D83</f>
        <v>0</v>
      </c>
      <c r="E72" s="12">
        <f>Forside!F83</f>
        <v>0</v>
      </c>
      <c r="F72" s="53">
        <f>Forside!H83</f>
        <v>0</v>
      </c>
      <c r="G72" s="12">
        <f>Forside!I83</f>
        <v>0</v>
      </c>
      <c r="H72" s="12">
        <f>Forside!J83</f>
        <v>0</v>
      </c>
      <c r="I72" s="12">
        <f>Forside!L83</f>
        <v>0</v>
      </c>
      <c r="J72" s="12">
        <f>Forside!O83</f>
        <v>0</v>
      </c>
      <c r="K72" s="12">
        <f>Forside!Q83</f>
        <v>0</v>
      </c>
      <c r="L72" s="12">
        <f>Forside!R83</f>
        <v>0</v>
      </c>
      <c r="M72" s="44" t="e">
        <f>VLOOKUP(B72,Data_afgrøder!$A$2:$BO$24,COLUMN(Data_afgrøder!BI:BI),FALSE)</f>
        <v>#N/A</v>
      </c>
      <c r="N72" s="44" t="e">
        <f>VLOOKUP(B72,Data_afgrøder!$A$2:$BO$24,COLUMN(Data_afgrøder!BG:BG),FALSE)</f>
        <v>#N/A</v>
      </c>
      <c r="O72" s="12" t="e">
        <f>(IF(H72&gt;0,H72,G72)-VLOOKUP(B72,Data_afgrøder!$A$1:$BH$28,COLUMN(Data_afgrøder!BF:BF),FALSE)-IFERROR(Beregninger_efterafgrøder_udlæg!L73,0))*Forside!$B$3/100</f>
        <v>#N/A</v>
      </c>
      <c r="P72" s="44" t="e">
        <f>O72*44/28*Forside!$B$5</f>
        <v>#N/A</v>
      </c>
      <c r="Q72" s="45" t="e">
        <f>M72*VLOOKUP(B72,Data_afgrøder!$A$1:$BX$29,COLUMN(Data_afgrøder!$BJ$2),FALSE)</f>
        <v>#N/A</v>
      </c>
      <c r="R72" s="126" t="e">
        <f>Q72*Forside!$B$3/100</f>
        <v>#N/A</v>
      </c>
      <c r="S72" s="44" t="e">
        <f>R72*44/28*Forside!$B$5</f>
        <v>#N/A</v>
      </c>
      <c r="T72" s="45" t="e">
        <f>N72*VLOOKUP(B72,Data_afgrøder!$A$1:$BR$29,COLUMN(Data_afgrøder!BK69),FALSE)</f>
        <v>#N/A</v>
      </c>
      <c r="U72" s="45" t="e">
        <f>T72*Forside!$B$3/100</f>
        <v>#N/A</v>
      </c>
      <c r="V72" s="44" t="e">
        <f>U72*44/28*Forside!$B$5</f>
        <v>#N/A</v>
      </c>
      <c r="W72" s="12">
        <f t="shared" si="24"/>
        <v>0</v>
      </c>
      <c r="X72" s="44">
        <f>W72*44/28*Forside!$B$5</f>
        <v>0</v>
      </c>
      <c r="Y72" s="44">
        <f>IF(D72="JB11",'Emissioner organogen jord'!$J$4,0)</f>
        <v>0</v>
      </c>
      <c r="Z72" s="44">
        <f t="shared" si="25"/>
        <v>0</v>
      </c>
      <c r="AA72" s="44">
        <f>Y72+(Z72*44/28*Forside!$B$5)</f>
        <v>0</v>
      </c>
      <c r="AB72" s="44" t="e">
        <f>((M72+N72)*0.45*0.097*VLOOKUP(B72,Data_afgrøder!$A$1:$BM$28,COLUMN(Data_afgrøder!$AS$1),FALSE)*VLOOKUP(Beregninger_afgrøder!B72,Data_afgrøder!$A$1:$BN$29,COLUMN(Data_afgrøder!$AT$1),FALSE))-397</f>
        <v>#N/A</v>
      </c>
      <c r="AC72" s="44" t="e">
        <f t="shared" si="21"/>
        <v>#N/A</v>
      </c>
      <c r="AD72" s="44">
        <f t="shared" si="26"/>
        <v>0</v>
      </c>
      <c r="AE72" s="12">
        <f>IF(H72&gt;0,H72,G72)*Forside!$B$8</f>
        <v>0</v>
      </c>
      <c r="AG72" s="12" t="e">
        <f>VLOOKUP(B72,Data_afgrøder!$A$2:$BO$28,COLUMN(Data_afgrøder!$BL$2),FALSE)</f>
        <v>#N/A</v>
      </c>
      <c r="AH72" s="12" t="e">
        <f>IF(AF72&gt;0,AF72,AG72)*Forside!$B$9</f>
        <v>#N/A</v>
      </c>
      <c r="AI72" s="110"/>
      <c r="AJ72" s="12" t="e">
        <f>VLOOKUP(B72,Data_afgrøder!$A$2:$BO$28,COLUMN(Data_afgrøder!$BM$2),FALSE)</f>
        <v>#N/A</v>
      </c>
      <c r="AK72" s="12" t="e">
        <f>Forside!$B$10*IF(AI72&gt;0,AI72,AJ72)</f>
        <v>#N/A</v>
      </c>
      <c r="AL72" s="12">
        <v>0</v>
      </c>
      <c r="AM72" s="12"/>
      <c r="AN72" s="44">
        <f>IF(Forside!S83="Beregn eller brug standardtal",Beregninger_brændstofforbrug!AE71,Forside!T83)</f>
        <v>0</v>
      </c>
      <c r="AO72" s="12" t="e">
        <f>VLOOKUP(B72,Data_afgrøder!$A$1:$BH$28,COLUMN(Data_afgrøder!AW:AW),FALSE)</f>
        <v>#N/A</v>
      </c>
      <c r="AP72" s="12">
        <f t="shared" si="27"/>
        <v>0</v>
      </c>
      <c r="AQ72" s="12">
        <f>AP72*5*Forside!$B$6</f>
        <v>0</v>
      </c>
      <c r="AR72" s="12">
        <v>0</v>
      </c>
      <c r="AS72" s="12">
        <f>AR72*Forside!$B$6</f>
        <v>0</v>
      </c>
      <c r="AT72" s="12">
        <v>0</v>
      </c>
      <c r="AU72" s="12">
        <f>AT72*Forside!$B$7</f>
        <v>0</v>
      </c>
      <c r="AV72" s="44" t="e">
        <f t="shared" si="28"/>
        <v>#N/A</v>
      </c>
      <c r="AW72" s="92" t="e">
        <f t="shared" si="29"/>
        <v>#N/A</v>
      </c>
      <c r="AX72" s="45" t="e">
        <f>AW72*44/28*Forside!$B$5</f>
        <v>#N/A</v>
      </c>
      <c r="AY72" s="44" t="e">
        <f t="shared" si="30"/>
        <v>#N/A</v>
      </c>
      <c r="AZ72" s="44" t="e">
        <f t="shared" si="31"/>
        <v>#N/A</v>
      </c>
      <c r="BA72" s="44" t="e">
        <f t="shared" si="23"/>
        <v>#N/A</v>
      </c>
      <c r="BC72" s="110"/>
      <c r="BD72" s="153"/>
      <c r="BE72" s="153"/>
      <c r="BF72" s="153"/>
      <c r="BG72" s="108"/>
      <c r="BH72" s="108"/>
    </row>
    <row r="73" spans="1:60" x14ac:dyDescent="0.2">
      <c r="A73" s="12">
        <f>Forside!A84</f>
        <v>0</v>
      </c>
      <c r="B73" s="12">
        <f>Forside!B84</f>
        <v>0</v>
      </c>
      <c r="C73" s="53">
        <f>Forside!C84</f>
        <v>0</v>
      </c>
      <c r="D73" s="12">
        <f>Forside!D84</f>
        <v>0</v>
      </c>
      <c r="E73" s="12">
        <f>Forside!F84</f>
        <v>0</v>
      </c>
      <c r="F73" s="53">
        <f>Forside!H84</f>
        <v>0</v>
      </c>
      <c r="G73" s="12">
        <f>Forside!I84</f>
        <v>0</v>
      </c>
      <c r="H73" s="12">
        <f>Forside!J84</f>
        <v>0</v>
      </c>
      <c r="I73" s="12">
        <f>Forside!L84</f>
        <v>0</v>
      </c>
      <c r="J73" s="12">
        <f>Forside!O84</f>
        <v>0</v>
      </c>
      <c r="K73" s="12">
        <f>Forside!Q84</f>
        <v>0</v>
      </c>
      <c r="L73" s="12">
        <f>Forside!R84</f>
        <v>0</v>
      </c>
      <c r="M73" s="44" t="e">
        <f>VLOOKUP(B73,Data_afgrøder!$A$2:$BO$24,COLUMN(Data_afgrøder!BI:BI),FALSE)</f>
        <v>#N/A</v>
      </c>
      <c r="N73" s="44" t="e">
        <f>VLOOKUP(B73,Data_afgrøder!$A$2:$BO$24,COLUMN(Data_afgrøder!BG:BG),FALSE)</f>
        <v>#N/A</v>
      </c>
      <c r="O73" s="12" t="e">
        <f>(IF(H73&gt;0,H73,G73)-VLOOKUP(B73,Data_afgrøder!$A$1:$BH$28,COLUMN(Data_afgrøder!BF:BF),FALSE)-IFERROR(Beregninger_efterafgrøder_udlæg!L74,0))*Forside!$B$3/100</f>
        <v>#N/A</v>
      </c>
      <c r="P73" s="44" t="e">
        <f>O73*44/28*Forside!$B$5</f>
        <v>#N/A</v>
      </c>
      <c r="Q73" s="45" t="e">
        <f>M73*VLOOKUP(B73,Data_afgrøder!$A$1:$BX$29,COLUMN(Data_afgrøder!$BJ$2),FALSE)</f>
        <v>#N/A</v>
      </c>
      <c r="R73" s="126" t="e">
        <f>Q73*Forside!$B$3/100</f>
        <v>#N/A</v>
      </c>
      <c r="S73" s="44" t="e">
        <f>R73*44/28*Forside!$B$5</f>
        <v>#N/A</v>
      </c>
      <c r="T73" s="45" t="e">
        <f>N73*VLOOKUP(B73,Data_afgrøder!$A$1:$BR$29,COLUMN(Data_afgrøder!BK70),FALSE)</f>
        <v>#N/A</v>
      </c>
      <c r="U73" s="45" t="e">
        <f>T73*Forside!$B$3/100</f>
        <v>#N/A</v>
      </c>
      <c r="V73" s="44" t="e">
        <f>U73*44/28*Forside!$B$5</f>
        <v>#N/A</v>
      </c>
      <c r="W73" s="12">
        <f t="shared" si="24"/>
        <v>0</v>
      </c>
      <c r="X73" s="44">
        <f>W73*44/28*Forside!$B$5</f>
        <v>0</v>
      </c>
      <c r="Y73" s="44">
        <f>IF(D73="JB11",'Emissioner organogen jord'!$J$4,0)</f>
        <v>0</v>
      </c>
      <c r="Z73" s="44">
        <f t="shared" si="25"/>
        <v>0</v>
      </c>
      <c r="AA73" s="44">
        <f>Y73+(Z73*44/28*Forside!$B$5)</f>
        <v>0</v>
      </c>
      <c r="AB73" s="44" t="e">
        <f>((M73+N73)*0.45*0.097*VLOOKUP(B73,Data_afgrøder!$A$1:$BM$28,COLUMN(Data_afgrøder!$AS$1),FALSE)*VLOOKUP(Beregninger_afgrøder!B73,Data_afgrøder!$A$1:$BN$29,COLUMN(Data_afgrøder!$AT$1),FALSE))-397</f>
        <v>#N/A</v>
      </c>
      <c r="AC73" s="44" t="e">
        <f t="shared" si="21"/>
        <v>#N/A</v>
      </c>
      <c r="AD73" s="44">
        <f t="shared" si="26"/>
        <v>0</v>
      </c>
      <c r="AE73" s="12">
        <f>IF(H73&gt;0,H73,G73)*Forside!$B$8</f>
        <v>0</v>
      </c>
      <c r="AG73" s="12" t="e">
        <f>VLOOKUP(B73,Data_afgrøder!$A$2:$BO$28,COLUMN(Data_afgrøder!$BL$2),FALSE)</f>
        <v>#N/A</v>
      </c>
      <c r="AH73" s="12" t="e">
        <f>IF(AF73&gt;0,AF73,AG73)*Forside!$B$9</f>
        <v>#N/A</v>
      </c>
      <c r="AI73" s="110"/>
      <c r="AJ73" s="12" t="e">
        <f>VLOOKUP(B73,Data_afgrøder!$A$2:$BO$28,COLUMN(Data_afgrøder!$BM$2),FALSE)</f>
        <v>#N/A</v>
      </c>
      <c r="AK73" s="12" t="e">
        <f>Forside!$B$10*IF(AI73&gt;0,AI73,AJ73)</f>
        <v>#N/A</v>
      </c>
      <c r="AL73" s="12">
        <v>0</v>
      </c>
      <c r="AM73" s="12"/>
      <c r="AN73" s="44">
        <f>IF(Forside!S84="Beregn eller brug standardtal",Beregninger_brændstofforbrug!AE72,Forside!T84)</f>
        <v>0</v>
      </c>
      <c r="AO73" s="12" t="e">
        <f>VLOOKUP(B73,Data_afgrøder!$A$1:$BH$28,COLUMN(Data_afgrøder!AW:AW),FALSE)</f>
        <v>#N/A</v>
      </c>
      <c r="AP73" s="12">
        <f t="shared" si="27"/>
        <v>0</v>
      </c>
      <c r="AQ73" s="12">
        <f>AP73*5*Forside!$B$6</f>
        <v>0</v>
      </c>
      <c r="AR73" s="12">
        <v>0</v>
      </c>
      <c r="AS73" s="12">
        <f>AR73*Forside!$B$6</f>
        <v>0</v>
      </c>
      <c r="AT73" s="12">
        <v>0</v>
      </c>
      <c r="AU73" s="12">
        <f>AT73*Forside!$B$7</f>
        <v>0</v>
      </c>
      <c r="AV73" s="44" t="e">
        <f t="shared" si="28"/>
        <v>#N/A</v>
      </c>
      <c r="AW73" s="92" t="e">
        <f t="shared" si="29"/>
        <v>#N/A</v>
      </c>
      <c r="AX73" s="45" t="e">
        <f>AW73*44/28*Forside!$B$5</f>
        <v>#N/A</v>
      </c>
      <c r="AY73" s="44" t="e">
        <f t="shared" si="30"/>
        <v>#N/A</v>
      </c>
      <c r="AZ73" s="44" t="e">
        <f t="shared" si="31"/>
        <v>#N/A</v>
      </c>
      <c r="BA73" s="44" t="e">
        <f t="shared" si="23"/>
        <v>#N/A</v>
      </c>
      <c r="BC73" s="110"/>
      <c r="BD73" s="153"/>
      <c r="BE73" s="153"/>
      <c r="BF73" s="153"/>
      <c r="BG73" s="108"/>
      <c r="BH73" s="108"/>
    </row>
    <row r="74" spans="1:60" x14ac:dyDescent="0.2">
      <c r="A74" s="12">
        <f>Forside!A85</f>
        <v>0</v>
      </c>
      <c r="B74" s="12">
        <f>Forside!B85</f>
        <v>0</v>
      </c>
      <c r="C74" s="53">
        <f>Forside!C85</f>
        <v>0</v>
      </c>
      <c r="D74" s="12">
        <f>Forside!D85</f>
        <v>0</v>
      </c>
      <c r="E74" s="12">
        <f>Forside!F85</f>
        <v>0</v>
      </c>
      <c r="F74" s="53">
        <f>Forside!H85</f>
        <v>0</v>
      </c>
      <c r="G74" s="12">
        <f>Forside!I85</f>
        <v>0</v>
      </c>
      <c r="H74" s="12">
        <f>Forside!J85</f>
        <v>0</v>
      </c>
      <c r="I74" s="12">
        <f>Forside!L85</f>
        <v>0</v>
      </c>
      <c r="J74" s="12">
        <f>Forside!O85</f>
        <v>0</v>
      </c>
      <c r="K74" s="12">
        <f>Forside!Q85</f>
        <v>0</v>
      </c>
      <c r="L74" s="12">
        <f>Forside!R85</f>
        <v>0</v>
      </c>
      <c r="M74" s="44" t="e">
        <f>VLOOKUP(B74,Data_afgrøder!$A$2:$BO$24,COLUMN(Data_afgrøder!BI:BI),FALSE)</f>
        <v>#N/A</v>
      </c>
      <c r="N74" s="44" t="e">
        <f>VLOOKUP(B74,Data_afgrøder!$A$2:$BO$24,COLUMN(Data_afgrøder!BG:BG),FALSE)</f>
        <v>#N/A</v>
      </c>
      <c r="O74" s="12" t="e">
        <f>(IF(H74&gt;0,H74,G74)-VLOOKUP(B74,Data_afgrøder!$A$1:$BH$28,COLUMN(Data_afgrøder!BF:BF),FALSE)-IFERROR(Beregninger_efterafgrøder_udlæg!L75,0))*Forside!$B$3/100</f>
        <v>#N/A</v>
      </c>
      <c r="P74" s="44" t="e">
        <f>O74*44/28*Forside!$B$5</f>
        <v>#N/A</v>
      </c>
      <c r="Q74" s="45" t="e">
        <f>M74*VLOOKUP(B74,Data_afgrøder!$A$1:$BX$29,COLUMN(Data_afgrøder!$BJ$2),FALSE)</f>
        <v>#N/A</v>
      </c>
      <c r="R74" s="126" t="e">
        <f>Q74*Forside!$B$3/100</f>
        <v>#N/A</v>
      </c>
      <c r="S74" s="44" t="e">
        <f>R74*44/28*Forside!$B$5</f>
        <v>#N/A</v>
      </c>
      <c r="T74" s="45" t="e">
        <f>N74*VLOOKUP(B74,Data_afgrøder!$A$1:$BR$29,COLUMN(Data_afgrøder!BK71),FALSE)</f>
        <v>#N/A</v>
      </c>
      <c r="U74" s="45" t="e">
        <f>T74*Forside!$B$3/100</f>
        <v>#N/A</v>
      </c>
      <c r="V74" s="44" t="e">
        <f>U74*44/28*Forside!$B$5</f>
        <v>#N/A</v>
      </c>
      <c r="W74" s="12">
        <f t="shared" si="24"/>
        <v>0</v>
      </c>
      <c r="X74" s="44">
        <f>W74*44/28*Forside!$B$5</f>
        <v>0</v>
      </c>
      <c r="Y74" s="44">
        <f>IF(D74="JB11",'Emissioner organogen jord'!$J$4,0)</f>
        <v>0</v>
      </c>
      <c r="Z74" s="44">
        <f t="shared" si="25"/>
        <v>0</v>
      </c>
      <c r="AA74" s="44">
        <f>Y74+(Z74*44/28*Forside!$B$5)</f>
        <v>0</v>
      </c>
      <c r="AB74" s="44" t="e">
        <f>((M74+N74)*0.45*0.097*VLOOKUP(B74,Data_afgrøder!$A$1:$BM$28,COLUMN(Data_afgrøder!$AS$1),FALSE)*VLOOKUP(Beregninger_afgrøder!B74,Data_afgrøder!$A$1:$BN$29,COLUMN(Data_afgrøder!$AT$1),FALSE))-397</f>
        <v>#N/A</v>
      </c>
      <c r="AC74" s="44" t="e">
        <f t="shared" si="21"/>
        <v>#N/A</v>
      </c>
      <c r="AD74" s="44">
        <f t="shared" si="26"/>
        <v>0</v>
      </c>
      <c r="AE74" s="12">
        <f>IF(H74&gt;0,H74,G74)*Forside!$B$8</f>
        <v>0</v>
      </c>
      <c r="AG74" s="12" t="e">
        <f>VLOOKUP(B74,Data_afgrøder!$A$2:$BO$28,COLUMN(Data_afgrøder!$BL$2),FALSE)</f>
        <v>#N/A</v>
      </c>
      <c r="AH74" s="12" t="e">
        <f>IF(AF74&gt;0,AF74,AG74)*Forside!$B$9</f>
        <v>#N/A</v>
      </c>
      <c r="AI74" s="110"/>
      <c r="AJ74" s="12" t="e">
        <f>VLOOKUP(B74,Data_afgrøder!$A$2:$BO$28,COLUMN(Data_afgrøder!$BM$2),FALSE)</f>
        <v>#N/A</v>
      </c>
      <c r="AK74" s="12" t="e">
        <f>Forside!$B$10*IF(AI74&gt;0,AI74,AJ74)</f>
        <v>#N/A</v>
      </c>
      <c r="AL74" s="12">
        <v>0</v>
      </c>
      <c r="AM74" s="12"/>
      <c r="AN74" s="44">
        <f>IF(Forside!S85="Beregn eller brug standardtal",Beregninger_brændstofforbrug!AE73,Forside!T85)</f>
        <v>0</v>
      </c>
      <c r="AO74" s="12" t="e">
        <f>VLOOKUP(B74,Data_afgrøder!$A$1:$BH$28,COLUMN(Data_afgrøder!AW:AW),FALSE)</f>
        <v>#N/A</v>
      </c>
      <c r="AP74" s="12">
        <f t="shared" si="27"/>
        <v>0</v>
      </c>
      <c r="AQ74" s="12">
        <f>AP74*5*Forside!$B$6</f>
        <v>0</v>
      </c>
      <c r="AR74" s="12">
        <v>0</v>
      </c>
      <c r="AS74" s="12">
        <f>AR74*Forside!$B$6</f>
        <v>0</v>
      </c>
      <c r="AT74" s="12">
        <v>0</v>
      </c>
      <c r="AU74" s="12">
        <f>AT74*Forside!$B$7</f>
        <v>0</v>
      </c>
      <c r="AV74" s="44" t="e">
        <f t="shared" si="28"/>
        <v>#N/A</v>
      </c>
      <c r="AW74" s="92" t="e">
        <f t="shared" si="29"/>
        <v>#N/A</v>
      </c>
      <c r="AX74" s="45" t="e">
        <f>AW74*44/28*Forside!$B$5</f>
        <v>#N/A</v>
      </c>
      <c r="AY74" s="44" t="e">
        <f t="shared" si="30"/>
        <v>#N/A</v>
      </c>
      <c r="AZ74" s="44" t="e">
        <f t="shared" si="31"/>
        <v>#N/A</v>
      </c>
      <c r="BA74" s="44" t="e">
        <f t="shared" si="23"/>
        <v>#N/A</v>
      </c>
      <c r="BC74" s="110"/>
      <c r="BD74" s="153"/>
      <c r="BE74" s="153"/>
      <c r="BF74" s="153"/>
      <c r="BG74" s="108"/>
      <c r="BH74" s="108"/>
    </row>
    <row r="75" spans="1:60" x14ac:dyDescent="0.2">
      <c r="A75" s="12">
        <f>Forside!A86</f>
        <v>0</v>
      </c>
      <c r="B75" s="12">
        <f>Forside!B86</f>
        <v>0</v>
      </c>
      <c r="C75" s="53">
        <f>Forside!C86</f>
        <v>0</v>
      </c>
      <c r="D75" s="12">
        <f>Forside!D86</f>
        <v>0</v>
      </c>
      <c r="E75" s="12">
        <f>Forside!F86</f>
        <v>0</v>
      </c>
      <c r="F75" s="53">
        <f>Forside!H86</f>
        <v>0</v>
      </c>
      <c r="G75" s="12">
        <f>Forside!I86</f>
        <v>0</v>
      </c>
      <c r="H75" s="12">
        <f>Forside!J86</f>
        <v>0</v>
      </c>
      <c r="I75" s="12">
        <f>Forside!L86</f>
        <v>0</v>
      </c>
      <c r="J75" s="12">
        <f>Forside!O86</f>
        <v>0</v>
      </c>
      <c r="K75" s="12">
        <f>Forside!Q86</f>
        <v>0</v>
      </c>
      <c r="L75" s="12">
        <f>Forside!R86</f>
        <v>0</v>
      </c>
      <c r="M75" s="44" t="e">
        <f>VLOOKUP(B75,Data_afgrøder!$A$2:$BO$24,COLUMN(Data_afgrøder!BI:BI),FALSE)</f>
        <v>#N/A</v>
      </c>
      <c r="N75" s="44" t="e">
        <f>VLOOKUP(B75,Data_afgrøder!$A$2:$BO$24,COLUMN(Data_afgrøder!BG:BG),FALSE)</f>
        <v>#N/A</v>
      </c>
      <c r="O75" s="12" t="e">
        <f>(IF(H75&gt;0,H75,G75)-VLOOKUP(B75,Data_afgrøder!$A$1:$BH$28,COLUMN(Data_afgrøder!BF:BF),FALSE)-IFERROR(Beregninger_efterafgrøder_udlæg!L76,0))*Forside!$B$3/100</f>
        <v>#N/A</v>
      </c>
      <c r="P75" s="44" t="e">
        <f>O75*44/28*Forside!$B$5</f>
        <v>#N/A</v>
      </c>
      <c r="Q75" s="45" t="e">
        <f>M75*VLOOKUP(B75,Data_afgrøder!$A$1:$BX$29,COLUMN(Data_afgrøder!$BJ$2),FALSE)</f>
        <v>#N/A</v>
      </c>
      <c r="R75" s="126" t="e">
        <f>Q75*Forside!$B$3/100</f>
        <v>#N/A</v>
      </c>
      <c r="S75" s="44" t="e">
        <f>R75*44/28*Forside!$B$5</f>
        <v>#N/A</v>
      </c>
      <c r="T75" s="45" t="e">
        <f>N75*VLOOKUP(B75,Data_afgrøder!$A$1:$BR$29,COLUMN(Data_afgrøder!BK72),FALSE)</f>
        <v>#N/A</v>
      </c>
      <c r="U75" s="45" t="e">
        <f>T75*Forside!$B$3/100</f>
        <v>#N/A</v>
      </c>
      <c r="V75" s="44" t="e">
        <f>U75*44/28*Forside!$B$5</f>
        <v>#N/A</v>
      </c>
      <c r="W75" s="12">
        <f t="shared" si="24"/>
        <v>0</v>
      </c>
      <c r="X75" s="44">
        <f>W75*44/28*Forside!$B$5</f>
        <v>0</v>
      </c>
      <c r="Y75" s="44">
        <f>IF(D75="JB11",'Emissioner organogen jord'!$J$4,0)</f>
        <v>0</v>
      </c>
      <c r="Z75" s="44">
        <f t="shared" si="25"/>
        <v>0</v>
      </c>
      <c r="AA75" s="44">
        <f>Y75+(Z75*44/28*Forside!$B$5)</f>
        <v>0</v>
      </c>
      <c r="AB75" s="44" t="e">
        <f>((M75+N75)*0.45*0.097*VLOOKUP(B75,Data_afgrøder!$A$1:$BM$28,COLUMN(Data_afgrøder!$AS$1),FALSE)*VLOOKUP(Beregninger_afgrøder!B75,Data_afgrøder!$A$1:$BN$29,COLUMN(Data_afgrøder!$AT$1),FALSE))-397</f>
        <v>#N/A</v>
      </c>
      <c r="AC75" s="44" t="e">
        <f t="shared" si="21"/>
        <v>#N/A</v>
      </c>
      <c r="AD75" s="44">
        <f t="shared" si="26"/>
        <v>0</v>
      </c>
      <c r="AE75" s="12">
        <f>IF(H75&gt;0,H75,G75)*Forside!$B$8</f>
        <v>0</v>
      </c>
      <c r="AG75" s="12" t="e">
        <f>VLOOKUP(B75,Data_afgrøder!$A$2:$BO$28,COLUMN(Data_afgrøder!$BL$2),FALSE)</f>
        <v>#N/A</v>
      </c>
      <c r="AH75" s="12" t="e">
        <f>IF(AF75&gt;0,AF75,AG75)*Forside!$B$9</f>
        <v>#N/A</v>
      </c>
      <c r="AI75" s="110"/>
      <c r="AJ75" s="12" t="e">
        <f>VLOOKUP(B75,Data_afgrøder!$A$2:$BO$28,COLUMN(Data_afgrøder!$BM$2),FALSE)</f>
        <v>#N/A</v>
      </c>
      <c r="AK75" s="12" t="e">
        <f>Forside!$B$10*IF(AI75&gt;0,AI75,AJ75)</f>
        <v>#N/A</v>
      </c>
      <c r="AL75" s="12">
        <v>0</v>
      </c>
      <c r="AM75" s="12"/>
      <c r="AN75" s="44">
        <f>IF(Forside!S86="Beregn eller brug standardtal",Beregninger_brændstofforbrug!AE74,Forside!T86)</f>
        <v>0</v>
      </c>
      <c r="AO75" s="12" t="e">
        <f>VLOOKUP(B75,Data_afgrøder!$A$1:$BH$28,COLUMN(Data_afgrøder!AW:AW),FALSE)</f>
        <v>#N/A</v>
      </c>
      <c r="AP75" s="12">
        <f t="shared" si="27"/>
        <v>0</v>
      </c>
      <c r="AQ75" s="12">
        <f>AP75*5*Forside!$B$6</f>
        <v>0</v>
      </c>
      <c r="AR75" s="12">
        <v>0</v>
      </c>
      <c r="AS75" s="12">
        <f>AR75*Forside!$B$6</f>
        <v>0</v>
      </c>
      <c r="AT75" s="12">
        <v>0</v>
      </c>
      <c r="AU75" s="12">
        <f>AT75*Forside!$B$7</f>
        <v>0</v>
      </c>
      <c r="AV75" s="44" t="e">
        <f t="shared" si="28"/>
        <v>#N/A</v>
      </c>
      <c r="AW75" s="92" t="e">
        <f t="shared" si="29"/>
        <v>#N/A</v>
      </c>
      <c r="AX75" s="45" t="e">
        <f>AW75*44/28*Forside!$B$5</f>
        <v>#N/A</v>
      </c>
      <c r="AY75" s="44" t="e">
        <f t="shared" si="30"/>
        <v>#N/A</v>
      </c>
      <c r="AZ75" s="44" t="e">
        <f t="shared" si="31"/>
        <v>#N/A</v>
      </c>
      <c r="BA75" s="44" t="e">
        <f t="shared" si="23"/>
        <v>#N/A</v>
      </c>
      <c r="BC75" s="110"/>
      <c r="BD75" s="153"/>
      <c r="BE75" s="153"/>
      <c r="BF75" s="153"/>
      <c r="BG75" s="108"/>
      <c r="BH75" s="108"/>
    </row>
    <row r="76" spans="1:60" x14ac:dyDescent="0.2">
      <c r="A76" s="12">
        <f>Forside!A87</f>
        <v>0</v>
      </c>
      <c r="B76" s="12">
        <f>Forside!B87</f>
        <v>0</v>
      </c>
      <c r="C76" s="53">
        <f>Forside!C87</f>
        <v>0</v>
      </c>
      <c r="D76" s="12">
        <f>Forside!D87</f>
        <v>0</v>
      </c>
      <c r="E76" s="12">
        <f>Forside!F87</f>
        <v>0</v>
      </c>
      <c r="F76" s="53">
        <f>Forside!H87</f>
        <v>0</v>
      </c>
      <c r="G76" s="12">
        <f>Forside!I87</f>
        <v>0</v>
      </c>
      <c r="H76" s="12">
        <f>Forside!J87</f>
        <v>0</v>
      </c>
      <c r="I76" s="12">
        <f>Forside!L87</f>
        <v>0</v>
      </c>
      <c r="J76" s="12">
        <f>Forside!O87</f>
        <v>0</v>
      </c>
      <c r="K76" s="12">
        <f>Forside!Q87</f>
        <v>0</v>
      </c>
      <c r="L76" s="12">
        <f>Forside!R87</f>
        <v>0</v>
      </c>
      <c r="M76" s="44" t="e">
        <f>VLOOKUP(B76,Data_afgrøder!$A$2:$BO$24,COLUMN(Data_afgrøder!BI:BI),FALSE)</f>
        <v>#N/A</v>
      </c>
      <c r="N76" s="44" t="e">
        <f>VLOOKUP(B76,Data_afgrøder!$A$2:$BO$24,COLUMN(Data_afgrøder!BG:BG),FALSE)</f>
        <v>#N/A</v>
      </c>
      <c r="O76" s="12" t="e">
        <f>(IF(H76&gt;0,H76,G76)-VLOOKUP(B76,Data_afgrøder!$A$1:$BH$28,COLUMN(Data_afgrøder!BF:BF),FALSE)-IFERROR(Beregninger_efterafgrøder_udlæg!L77,0))*Forside!$B$3/100</f>
        <v>#N/A</v>
      </c>
      <c r="P76" s="44" t="e">
        <f>O76*44/28*Forside!$B$5</f>
        <v>#N/A</v>
      </c>
      <c r="Q76" s="45" t="e">
        <f>M76*VLOOKUP(B76,Data_afgrøder!$A$1:$BX$29,COLUMN(Data_afgrøder!$BJ$2),FALSE)</f>
        <v>#N/A</v>
      </c>
      <c r="R76" s="126" t="e">
        <f>Q76*Forside!$B$3/100</f>
        <v>#N/A</v>
      </c>
      <c r="S76" s="44" t="e">
        <f>R76*44/28*Forside!$B$5</f>
        <v>#N/A</v>
      </c>
      <c r="T76" s="45" t="e">
        <f>N76*VLOOKUP(B76,Data_afgrøder!$A$1:$BR$29,COLUMN(Data_afgrøder!BK73),FALSE)</f>
        <v>#N/A</v>
      </c>
      <c r="U76" s="45" t="e">
        <f>T76*Forside!$B$3/100</f>
        <v>#N/A</v>
      </c>
      <c r="V76" s="44" t="e">
        <f>U76*44/28*Forside!$B$5</f>
        <v>#N/A</v>
      </c>
      <c r="W76" s="12">
        <f t="shared" si="24"/>
        <v>0</v>
      </c>
      <c r="X76" s="44">
        <f>W76*44/28*Forside!$B$5</f>
        <v>0</v>
      </c>
      <c r="Y76" s="44">
        <f>IF(D76="JB11",'Emissioner organogen jord'!$J$4,0)</f>
        <v>0</v>
      </c>
      <c r="Z76" s="44">
        <f t="shared" si="25"/>
        <v>0</v>
      </c>
      <c r="AA76" s="44">
        <f>Y76+(Z76*44/28*Forside!$B$5)</f>
        <v>0</v>
      </c>
      <c r="AB76" s="44" t="e">
        <f>((M76+N76)*0.45*0.097*VLOOKUP(B76,Data_afgrøder!$A$1:$BM$28,COLUMN(Data_afgrøder!$AS$1),FALSE)*VLOOKUP(Beregninger_afgrøder!B76,Data_afgrøder!$A$1:$BN$29,COLUMN(Data_afgrøder!$AT$1),FALSE))-397</f>
        <v>#N/A</v>
      </c>
      <c r="AC76" s="44" t="e">
        <f t="shared" si="21"/>
        <v>#N/A</v>
      </c>
      <c r="AD76" s="44">
        <f t="shared" si="26"/>
        <v>0</v>
      </c>
      <c r="AE76" s="12">
        <f>IF(H76&gt;0,H76,G76)*Forside!$B$8</f>
        <v>0</v>
      </c>
      <c r="AG76" s="12" t="e">
        <f>VLOOKUP(B76,Data_afgrøder!$A$2:$BO$28,COLUMN(Data_afgrøder!$BL$2),FALSE)</f>
        <v>#N/A</v>
      </c>
      <c r="AH76" s="12" t="e">
        <f>IF(AF76&gt;0,AF76,AG76)*Forside!$B$9</f>
        <v>#N/A</v>
      </c>
      <c r="AI76" s="110"/>
      <c r="AJ76" s="12" t="e">
        <f>VLOOKUP(B76,Data_afgrøder!$A$2:$BO$28,COLUMN(Data_afgrøder!$BM$2),FALSE)</f>
        <v>#N/A</v>
      </c>
      <c r="AK76" s="12" t="e">
        <f>Forside!$B$10*IF(AI76&gt;0,AI76,AJ76)</f>
        <v>#N/A</v>
      </c>
      <c r="AL76" s="12">
        <v>0</v>
      </c>
      <c r="AM76" s="12"/>
      <c r="AN76" s="44">
        <f>IF(Forside!S87="Beregn eller brug standardtal",Beregninger_brændstofforbrug!AE75,Forside!T87)</f>
        <v>0</v>
      </c>
      <c r="AO76" s="12" t="e">
        <f>VLOOKUP(B76,Data_afgrøder!$A$1:$BH$28,COLUMN(Data_afgrøder!AW:AW),FALSE)</f>
        <v>#N/A</v>
      </c>
      <c r="AP76" s="12">
        <f t="shared" si="27"/>
        <v>0</v>
      </c>
      <c r="AQ76" s="12">
        <f>AP76*5*Forside!$B$6</f>
        <v>0</v>
      </c>
      <c r="AR76" s="12">
        <v>0</v>
      </c>
      <c r="AS76" s="12">
        <f>AR76*Forside!$B$6</f>
        <v>0</v>
      </c>
      <c r="AT76" s="12">
        <v>0</v>
      </c>
      <c r="AU76" s="12">
        <f>AT76*Forside!$B$7</f>
        <v>0</v>
      </c>
      <c r="AV76" s="44" t="e">
        <f t="shared" si="28"/>
        <v>#N/A</v>
      </c>
      <c r="AW76" s="92" t="e">
        <f t="shared" si="29"/>
        <v>#N/A</v>
      </c>
      <c r="AX76" s="45" t="e">
        <f>AW76*44/28*Forside!$B$5</f>
        <v>#N/A</v>
      </c>
      <c r="AY76" s="44" t="e">
        <f t="shared" si="30"/>
        <v>#N/A</v>
      </c>
      <c r="AZ76" s="44" t="e">
        <f t="shared" si="31"/>
        <v>#N/A</v>
      </c>
      <c r="BA76" s="44" t="e">
        <f t="shared" si="23"/>
        <v>#N/A</v>
      </c>
      <c r="BC76" s="110"/>
      <c r="BD76" s="153"/>
      <c r="BE76" s="153"/>
      <c r="BF76" s="153"/>
      <c r="BG76" s="108"/>
      <c r="BH76" s="108"/>
    </row>
    <row r="77" spans="1:60" x14ac:dyDescent="0.2">
      <c r="A77" s="12">
        <f>Forside!A88</f>
        <v>0</v>
      </c>
      <c r="B77" s="12">
        <f>Forside!B88</f>
        <v>0</v>
      </c>
      <c r="C77" s="53">
        <f>Forside!C88</f>
        <v>0</v>
      </c>
      <c r="D77" s="12">
        <f>Forside!D88</f>
        <v>0</v>
      </c>
      <c r="E77" s="12">
        <f>Forside!F88</f>
        <v>0</v>
      </c>
      <c r="F77" s="53">
        <f>Forside!H88</f>
        <v>0</v>
      </c>
      <c r="G77" s="12">
        <f>Forside!I88</f>
        <v>0</v>
      </c>
      <c r="H77" s="12">
        <f>Forside!J88</f>
        <v>0</v>
      </c>
      <c r="I77" s="12">
        <f>Forside!L88</f>
        <v>0</v>
      </c>
      <c r="J77" s="12">
        <f>Forside!O88</f>
        <v>0</v>
      </c>
      <c r="K77" s="12">
        <f>Forside!Q88</f>
        <v>0</v>
      </c>
      <c r="L77" s="12">
        <f>Forside!R88</f>
        <v>0</v>
      </c>
      <c r="M77" s="44" t="e">
        <f>VLOOKUP(B77,Data_afgrøder!$A$2:$BO$24,COLUMN(Data_afgrøder!BI:BI),FALSE)</f>
        <v>#N/A</v>
      </c>
      <c r="N77" s="44" t="e">
        <f>VLOOKUP(B77,Data_afgrøder!$A$2:$BO$24,COLUMN(Data_afgrøder!BG:BG),FALSE)</f>
        <v>#N/A</v>
      </c>
      <c r="O77" s="12" t="e">
        <f>(IF(H77&gt;0,H77,G77)-VLOOKUP(B77,Data_afgrøder!$A$1:$BH$28,COLUMN(Data_afgrøder!BF:BF),FALSE)-IFERROR(Beregninger_efterafgrøder_udlæg!L78,0))*Forside!$B$3/100</f>
        <v>#N/A</v>
      </c>
      <c r="P77" s="44" t="e">
        <f>O77*44/28*Forside!$B$5</f>
        <v>#N/A</v>
      </c>
      <c r="Q77" s="45" t="e">
        <f>M77*VLOOKUP(B77,Data_afgrøder!$A$1:$BX$29,COLUMN(Data_afgrøder!$BJ$2),FALSE)</f>
        <v>#N/A</v>
      </c>
      <c r="R77" s="126" t="e">
        <f>Q77*Forside!$B$3/100</f>
        <v>#N/A</v>
      </c>
      <c r="S77" s="44" t="e">
        <f>R77*44/28*Forside!$B$5</f>
        <v>#N/A</v>
      </c>
      <c r="T77" s="45" t="e">
        <f>N77*VLOOKUP(B77,Data_afgrøder!$A$1:$BR$29,COLUMN(Data_afgrøder!BK74),FALSE)</f>
        <v>#N/A</v>
      </c>
      <c r="U77" s="45" t="e">
        <f>T77*Forside!$B$3/100</f>
        <v>#N/A</v>
      </c>
      <c r="V77" s="44" t="e">
        <f>U77*44/28*Forside!$B$5</f>
        <v>#N/A</v>
      </c>
      <c r="W77" s="12">
        <f t="shared" si="24"/>
        <v>0</v>
      </c>
      <c r="X77" s="44">
        <f>W77*44/28*Forside!$B$5</f>
        <v>0</v>
      </c>
      <c r="Y77" s="44">
        <f>IF(D77="JB11",'Emissioner organogen jord'!$J$4,0)</f>
        <v>0</v>
      </c>
      <c r="Z77" s="44">
        <f t="shared" si="25"/>
        <v>0</v>
      </c>
      <c r="AA77" s="44">
        <f>Y77+(Z77*44/28*Forside!$B$5)</f>
        <v>0</v>
      </c>
      <c r="AB77" s="44" t="e">
        <f>((M77+N77)*0.45*0.097*VLOOKUP(B77,Data_afgrøder!$A$1:$BM$28,COLUMN(Data_afgrøder!$AS$1),FALSE)*VLOOKUP(Beregninger_afgrøder!B77,Data_afgrøder!$A$1:$BN$29,COLUMN(Data_afgrøder!$AT$1),FALSE))-397</f>
        <v>#N/A</v>
      </c>
      <c r="AC77" s="44" t="e">
        <f t="shared" si="21"/>
        <v>#N/A</v>
      </c>
      <c r="AD77" s="44">
        <f t="shared" si="26"/>
        <v>0</v>
      </c>
      <c r="AE77" s="12">
        <f>IF(H77&gt;0,H77,G77)*Forside!$B$8</f>
        <v>0</v>
      </c>
      <c r="AG77" s="12" t="e">
        <f>VLOOKUP(B77,Data_afgrøder!$A$2:$BO$28,COLUMN(Data_afgrøder!$BL$2),FALSE)</f>
        <v>#N/A</v>
      </c>
      <c r="AH77" s="12" t="e">
        <f>IF(AF77&gt;0,AF77,AG77)*Forside!$B$9</f>
        <v>#N/A</v>
      </c>
      <c r="AI77" s="110"/>
      <c r="AJ77" s="12" t="e">
        <f>VLOOKUP(B77,Data_afgrøder!$A$2:$BO$28,COLUMN(Data_afgrøder!$BM$2),FALSE)</f>
        <v>#N/A</v>
      </c>
      <c r="AK77" s="12" t="e">
        <f>Forside!$B$10*IF(AI77&gt;0,AI77,AJ77)</f>
        <v>#N/A</v>
      </c>
      <c r="AL77" s="12">
        <v>0</v>
      </c>
      <c r="AM77" s="12"/>
      <c r="AN77" s="44">
        <f>IF(Forside!S88="Beregn eller brug standardtal",Beregninger_brændstofforbrug!AE76,Forside!T88)</f>
        <v>0</v>
      </c>
      <c r="AO77" s="12" t="e">
        <f>VLOOKUP(B77,Data_afgrøder!$A$1:$BH$28,COLUMN(Data_afgrøder!AW:AW),FALSE)</f>
        <v>#N/A</v>
      </c>
      <c r="AP77" s="12">
        <f t="shared" si="27"/>
        <v>0</v>
      </c>
      <c r="AQ77" s="12">
        <f>AP77*5*Forside!$B$6</f>
        <v>0</v>
      </c>
      <c r="AR77" s="12">
        <v>0</v>
      </c>
      <c r="AS77" s="12">
        <f>AR77*Forside!$B$6</f>
        <v>0</v>
      </c>
      <c r="AT77" s="12">
        <v>0</v>
      </c>
      <c r="AU77" s="12">
        <f>AT77*Forside!$B$7</f>
        <v>0</v>
      </c>
      <c r="AV77" s="44" t="e">
        <f t="shared" si="28"/>
        <v>#N/A</v>
      </c>
      <c r="AW77" s="92" t="e">
        <f t="shared" si="29"/>
        <v>#N/A</v>
      </c>
      <c r="AX77" s="45" t="e">
        <f>AW77*44/28*Forside!$B$5</f>
        <v>#N/A</v>
      </c>
      <c r="AY77" s="44" t="e">
        <f t="shared" si="30"/>
        <v>#N/A</v>
      </c>
      <c r="AZ77" s="44" t="e">
        <f t="shared" si="31"/>
        <v>#N/A</v>
      </c>
      <c r="BA77" s="44" t="e">
        <f t="shared" si="23"/>
        <v>#N/A</v>
      </c>
      <c r="BC77" s="110"/>
      <c r="BD77" s="153"/>
      <c r="BE77" s="153"/>
      <c r="BF77" s="153"/>
      <c r="BG77" s="108"/>
      <c r="BH77" s="108"/>
    </row>
    <row r="78" spans="1:60" x14ac:dyDescent="0.2">
      <c r="A78" s="12">
        <f>Forside!A89</f>
        <v>0</v>
      </c>
      <c r="B78" s="12">
        <f>Forside!B89</f>
        <v>0</v>
      </c>
      <c r="C78" s="53">
        <f>Forside!C89</f>
        <v>0</v>
      </c>
      <c r="D78" s="12">
        <f>Forside!D89</f>
        <v>0</v>
      </c>
      <c r="E78" s="12">
        <f>Forside!F89</f>
        <v>0</v>
      </c>
      <c r="F78" s="53">
        <f>Forside!H89</f>
        <v>0</v>
      </c>
      <c r="G78" s="12">
        <f>Forside!I89</f>
        <v>0</v>
      </c>
      <c r="H78" s="12">
        <f>Forside!J89</f>
        <v>0</v>
      </c>
      <c r="I78" s="12">
        <f>Forside!L89</f>
        <v>0</v>
      </c>
      <c r="J78" s="12">
        <f>Forside!O89</f>
        <v>0</v>
      </c>
      <c r="K78" s="12">
        <f>Forside!Q89</f>
        <v>0</v>
      </c>
      <c r="L78" s="12">
        <f>Forside!R89</f>
        <v>0</v>
      </c>
      <c r="M78" s="44" t="e">
        <f>VLOOKUP(B78,Data_afgrøder!$A$2:$BO$24,COLUMN(Data_afgrøder!BI:BI),FALSE)</f>
        <v>#N/A</v>
      </c>
      <c r="N78" s="44" t="e">
        <f>VLOOKUP(B78,Data_afgrøder!$A$2:$BO$24,COLUMN(Data_afgrøder!BG:BG),FALSE)</f>
        <v>#N/A</v>
      </c>
      <c r="O78" s="12" t="e">
        <f>(IF(H78&gt;0,H78,G78)-VLOOKUP(B78,Data_afgrøder!$A$1:$BH$28,COLUMN(Data_afgrøder!BF:BF),FALSE)-IFERROR(Beregninger_efterafgrøder_udlæg!L79,0))*Forside!$B$3/100</f>
        <v>#N/A</v>
      </c>
      <c r="P78" s="44" t="e">
        <f>O78*44/28*Forside!$B$5</f>
        <v>#N/A</v>
      </c>
      <c r="Q78" s="45" t="e">
        <f>M78*VLOOKUP(B78,Data_afgrøder!$A$1:$BX$29,COLUMN(Data_afgrøder!$BJ$2),FALSE)</f>
        <v>#N/A</v>
      </c>
      <c r="R78" s="126" t="e">
        <f>Q78*Forside!$B$3/100</f>
        <v>#N/A</v>
      </c>
      <c r="S78" s="44" t="e">
        <f>R78*44/28*Forside!$B$5</f>
        <v>#N/A</v>
      </c>
      <c r="T78" s="45" t="e">
        <f>N78*VLOOKUP(B78,Data_afgrøder!$A$1:$BR$29,COLUMN(Data_afgrøder!BK75),FALSE)</f>
        <v>#N/A</v>
      </c>
      <c r="U78" s="45" t="e">
        <f>T78*Forside!$B$3/100</f>
        <v>#N/A</v>
      </c>
      <c r="V78" s="44" t="e">
        <f>U78*44/28*Forside!$B$5</f>
        <v>#N/A</v>
      </c>
      <c r="W78" s="12">
        <f t="shared" si="24"/>
        <v>0</v>
      </c>
      <c r="X78" s="44">
        <f>W78*44/28*Forside!$B$5</f>
        <v>0</v>
      </c>
      <c r="Y78" s="44">
        <f>IF(D78="JB11",'Emissioner organogen jord'!$J$4,0)</f>
        <v>0</v>
      </c>
      <c r="Z78" s="44">
        <f t="shared" si="25"/>
        <v>0</v>
      </c>
      <c r="AA78" s="44">
        <f>Y78+(Z78*44/28*Forside!$B$5)</f>
        <v>0</v>
      </c>
      <c r="AB78" s="44" t="e">
        <f>((M78+N78)*0.45*0.097*VLOOKUP(B78,Data_afgrøder!$A$1:$BM$28,COLUMN(Data_afgrøder!$AS$1),FALSE)*VLOOKUP(Beregninger_afgrøder!B78,Data_afgrøder!$A$1:$BN$29,COLUMN(Data_afgrøder!$AT$1),FALSE))-397</f>
        <v>#N/A</v>
      </c>
      <c r="AC78" s="44" t="e">
        <f t="shared" si="21"/>
        <v>#N/A</v>
      </c>
      <c r="AD78" s="44">
        <f t="shared" si="26"/>
        <v>0</v>
      </c>
      <c r="AE78" s="12">
        <f>IF(H78&gt;0,H78,G78)*Forside!$B$8</f>
        <v>0</v>
      </c>
      <c r="AG78" s="12" t="e">
        <f>VLOOKUP(B78,Data_afgrøder!$A$2:$BO$28,COLUMN(Data_afgrøder!$BL$2),FALSE)</f>
        <v>#N/A</v>
      </c>
      <c r="AH78" s="12" t="e">
        <f>IF(AF78&gt;0,AF78,AG78)*Forside!$B$9</f>
        <v>#N/A</v>
      </c>
      <c r="AI78" s="110"/>
      <c r="AJ78" s="12" t="e">
        <f>VLOOKUP(B78,Data_afgrøder!$A$2:$BO$28,COLUMN(Data_afgrøder!$BM$2),FALSE)</f>
        <v>#N/A</v>
      </c>
      <c r="AK78" s="12" t="e">
        <f>Forside!$B$10*IF(AI78&gt;0,AI78,AJ78)</f>
        <v>#N/A</v>
      </c>
      <c r="AL78" s="12">
        <v>0</v>
      </c>
      <c r="AM78" s="12"/>
      <c r="AN78" s="44">
        <f>IF(Forside!S89="Beregn eller brug standardtal",Beregninger_brændstofforbrug!AE77,Forside!T89)</f>
        <v>0</v>
      </c>
      <c r="AO78" s="12" t="e">
        <f>VLOOKUP(B78,Data_afgrøder!$A$1:$BH$28,COLUMN(Data_afgrøder!AW:AW),FALSE)</f>
        <v>#N/A</v>
      </c>
      <c r="AP78" s="12">
        <f t="shared" si="27"/>
        <v>0</v>
      </c>
      <c r="AQ78" s="12">
        <f>AP78*5*Forside!$B$6</f>
        <v>0</v>
      </c>
      <c r="AR78" s="12">
        <v>0</v>
      </c>
      <c r="AS78" s="12">
        <f>AR78*Forside!$B$6</f>
        <v>0</v>
      </c>
      <c r="AT78" s="12">
        <v>0</v>
      </c>
      <c r="AU78" s="12">
        <f>AT78*Forside!$B$7</f>
        <v>0</v>
      </c>
      <c r="AV78" s="44" t="e">
        <f t="shared" si="28"/>
        <v>#N/A</v>
      </c>
      <c r="AW78" s="92" t="e">
        <f t="shared" si="29"/>
        <v>#N/A</v>
      </c>
      <c r="AX78" s="45" t="e">
        <f>AW78*44/28*Forside!$B$5</f>
        <v>#N/A</v>
      </c>
      <c r="AY78" s="44" t="e">
        <f t="shared" si="30"/>
        <v>#N/A</v>
      </c>
      <c r="AZ78" s="44" t="e">
        <f t="shared" si="31"/>
        <v>#N/A</v>
      </c>
      <c r="BA78" s="44" t="e">
        <f t="shared" si="23"/>
        <v>#N/A</v>
      </c>
      <c r="BC78" s="110"/>
      <c r="BD78" s="153"/>
      <c r="BE78" s="153"/>
      <c r="BF78" s="153"/>
      <c r="BG78" s="108"/>
      <c r="BH78" s="108"/>
    </row>
    <row r="79" spans="1:60" x14ac:dyDescent="0.2">
      <c r="A79" s="12">
        <f>Forside!A90</f>
        <v>0</v>
      </c>
      <c r="B79" s="12">
        <f>Forside!B90</f>
        <v>0</v>
      </c>
      <c r="C79" s="53">
        <f>Forside!C90</f>
        <v>0</v>
      </c>
      <c r="D79" s="12">
        <f>Forside!D90</f>
        <v>0</v>
      </c>
      <c r="E79" s="12">
        <f>Forside!F90</f>
        <v>0</v>
      </c>
      <c r="F79" s="53">
        <f>Forside!H90</f>
        <v>0</v>
      </c>
      <c r="G79" s="12">
        <f>Forside!I90</f>
        <v>0</v>
      </c>
      <c r="H79" s="12">
        <f>Forside!J90</f>
        <v>0</v>
      </c>
      <c r="I79" s="12">
        <f>Forside!L90</f>
        <v>0</v>
      </c>
      <c r="J79" s="12">
        <f>Forside!O90</f>
        <v>0</v>
      </c>
      <c r="K79" s="12">
        <f>Forside!Q90</f>
        <v>0</v>
      </c>
      <c r="L79" s="12">
        <f>Forside!R90</f>
        <v>0</v>
      </c>
      <c r="M79" s="44" t="e">
        <f>VLOOKUP(B79,Data_afgrøder!$A$2:$BO$24,COLUMN(Data_afgrøder!BI:BI),FALSE)</f>
        <v>#N/A</v>
      </c>
      <c r="N79" s="44" t="e">
        <f>VLOOKUP(B79,Data_afgrøder!$A$2:$BO$24,COLUMN(Data_afgrøder!BG:BG),FALSE)</f>
        <v>#N/A</v>
      </c>
      <c r="O79" s="12" t="e">
        <f>(IF(H79&gt;0,H79,G79)-VLOOKUP(B79,Data_afgrøder!$A$1:$BH$28,COLUMN(Data_afgrøder!BF:BF),FALSE)-IFERROR(Beregninger_efterafgrøder_udlæg!L80,0))*Forside!$B$3/100</f>
        <v>#N/A</v>
      </c>
      <c r="P79" s="44" t="e">
        <f>O79*44/28*Forside!$B$5</f>
        <v>#N/A</v>
      </c>
      <c r="Q79" s="45" t="e">
        <f>M79*VLOOKUP(B79,Data_afgrøder!$A$1:$BX$29,COLUMN(Data_afgrøder!$BJ$2),FALSE)</f>
        <v>#N/A</v>
      </c>
      <c r="R79" s="126" t="e">
        <f>Q79*Forside!$B$3/100</f>
        <v>#N/A</v>
      </c>
      <c r="S79" s="44" t="e">
        <f>R79*44/28*Forside!$B$5</f>
        <v>#N/A</v>
      </c>
      <c r="T79" s="45" t="e">
        <f>N79*VLOOKUP(B79,Data_afgrøder!$A$1:$BR$29,COLUMN(Data_afgrøder!BK76),FALSE)</f>
        <v>#N/A</v>
      </c>
      <c r="U79" s="45" t="e">
        <f>T79*Forside!$B$3/100</f>
        <v>#N/A</v>
      </c>
      <c r="V79" s="44" t="e">
        <f>U79*44/28*Forside!$B$5</f>
        <v>#N/A</v>
      </c>
      <c r="W79" s="12">
        <f t="shared" si="24"/>
        <v>0</v>
      </c>
      <c r="X79" s="44">
        <f>W79*44/28*Forside!$B$5</f>
        <v>0</v>
      </c>
      <c r="Y79" s="44">
        <f>IF(D79="JB11",'Emissioner organogen jord'!$J$4,0)</f>
        <v>0</v>
      </c>
      <c r="Z79" s="44">
        <f t="shared" si="25"/>
        <v>0</v>
      </c>
      <c r="AA79" s="44">
        <f>Y79+(Z79*44/28*Forside!$B$5)</f>
        <v>0</v>
      </c>
      <c r="AB79" s="44" t="e">
        <f>((M79+N79)*0.45*0.097*VLOOKUP(B79,Data_afgrøder!$A$1:$BM$28,COLUMN(Data_afgrøder!$AS$1),FALSE)*VLOOKUP(Beregninger_afgrøder!B79,Data_afgrøder!$A$1:$BN$29,COLUMN(Data_afgrøder!$AT$1),FALSE))-397</f>
        <v>#N/A</v>
      </c>
      <c r="AC79" s="44" t="e">
        <f t="shared" si="21"/>
        <v>#N/A</v>
      </c>
      <c r="AD79" s="44">
        <f t="shared" si="26"/>
        <v>0</v>
      </c>
      <c r="AE79" s="12">
        <f>IF(H79&gt;0,H79,G79)*Forside!$B$8</f>
        <v>0</v>
      </c>
      <c r="AG79" s="12" t="e">
        <f>VLOOKUP(B79,Data_afgrøder!$A$2:$BO$28,COLUMN(Data_afgrøder!$BL$2),FALSE)</f>
        <v>#N/A</v>
      </c>
      <c r="AH79" s="12" t="e">
        <f>IF(AF79&gt;0,AF79,AG79)*Forside!$B$9</f>
        <v>#N/A</v>
      </c>
      <c r="AI79" s="110"/>
      <c r="AJ79" s="12" t="e">
        <f>VLOOKUP(B79,Data_afgrøder!$A$2:$BO$28,COLUMN(Data_afgrøder!$BM$2),FALSE)</f>
        <v>#N/A</v>
      </c>
      <c r="AK79" s="12" t="e">
        <f>Forside!$B$10*IF(AI79&gt;0,AI79,AJ79)</f>
        <v>#N/A</v>
      </c>
      <c r="AL79" s="12">
        <v>0</v>
      </c>
      <c r="AM79" s="12"/>
      <c r="AN79" s="44">
        <f>IF(Forside!S90="Beregn eller brug standardtal",Beregninger_brændstofforbrug!AE78,Forside!T90)</f>
        <v>0</v>
      </c>
      <c r="AO79" s="12" t="e">
        <f>VLOOKUP(B79,Data_afgrøder!$A$1:$BH$28,COLUMN(Data_afgrøder!AW:AW),FALSE)</f>
        <v>#N/A</v>
      </c>
      <c r="AP79" s="12">
        <f t="shared" si="27"/>
        <v>0</v>
      </c>
      <c r="AQ79" s="12">
        <f>AP79*5*Forside!$B$6</f>
        <v>0</v>
      </c>
      <c r="AR79" s="12">
        <v>0</v>
      </c>
      <c r="AS79" s="12">
        <f>AR79*Forside!$B$6</f>
        <v>0</v>
      </c>
      <c r="AT79" s="12">
        <v>0</v>
      </c>
      <c r="AU79" s="12">
        <f>AT79*Forside!$B$7</f>
        <v>0</v>
      </c>
      <c r="AV79" s="44" t="e">
        <f t="shared" si="28"/>
        <v>#N/A</v>
      </c>
      <c r="AW79" s="92" t="e">
        <f t="shared" si="29"/>
        <v>#N/A</v>
      </c>
      <c r="AX79" s="45" t="e">
        <f>AW79*44/28*Forside!$B$5</f>
        <v>#N/A</v>
      </c>
      <c r="AY79" s="44" t="e">
        <f t="shared" si="30"/>
        <v>#N/A</v>
      </c>
      <c r="AZ79" s="44" t="e">
        <f t="shared" si="31"/>
        <v>#N/A</v>
      </c>
      <c r="BA79" s="44" t="e">
        <f t="shared" si="23"/>
        <v>#N/A</v>
      </c>
      <c r="BC79" s="110"/>
      <c r="BD79" s="153"/>
      <c r="BE79" s="153"/>
      <c r="BF79" s="153"/>
      <c r="BG79" s="108"/>
      <c r="BH79" s="108"/>
    </row>
    <row r="80" spans="1:60" x14ac:dyDescent="0.2">
      <c r="A80" s="12">
        <f>Forside!A91</f>
        <v>0</v>
      </c>
      <c r="B80" s="12">
        <f>Forside!B91</f>
        <v>0</v>
      </c>
      <c r="C80" s="53">
        <f>Forside!C91</f>
        <v>0</v>
      </c>
      <c r="D80" s="12">
        <f>Forside!D91</f>
        <v>0</v>
      </c>
      <c r="E80" s="12">
        <f>Forside!F91</f>
        <v>0</v>
      </c>
      <c r="F80" s="53">
        <f>Forside!H91</f>
        <v>0</v>
      </c>
      <c r="G80" s="12">
        <f>Forside!I91</f>
        <v>0</v>
      </c>
      <c r="H80" s="12">
        <f>Forside!J91</f>
        <v>0</v>
      </c>
      <c r="I80" s="12">
        <f>Forside!L91</f>
        <v>0</v>
      </c>
      <c r="J80" s="12">
        <f>Forside!O91</f>
        <v>0</v>
      </c>
      <c r="K80" s="12">
        <f>Forside!Q91</f>
        <v>0</v>
      </c>
      <c r="L80" s="12">
        <f>Forside!R91</f>
        <v>0</v>
      </c>
      <c r="M80" s="44" t="e">
        <f>VLOOKUP(B80,Data_afgrøder!$A$2:$BO$24,COLUMN(Data_afgrøder!BI:BI),FALSE)</f>
        <v>#N/A</v>
      </c>
      <c r="N80" s="44" t="e">
        <f>VLOOKUP(B80,Data_afgrøder!$A$2:$BO$24,COLUMN(Data_afgrøder!BG:BG),FALSE)</f>
        <v>#N/A</v>
      </c>
      <c r="O80" s="12" t="e">
        <f>(IF(H80&gt;0,H80,G80)-VLOOKUP(B80,Data_afgrøder!$A$1:$BH$28,COLUMN(Data_afgrøder!BF:BF),FALSE)-IFERROR(Beregninger_efterafgrøder_udlæg!L81,0))*Forside!$B$3/100</f>
        <v>#N/A</v>
      </c>
      <c r="P80" s="44" t="e">
        <f>O80*44/28*Forside!$B$5</f>
        <v>#N/A</v>
      </c>
      <c r="Q80" s="45" t="e">
        <f>M80*VLOOKUP(B80,Data_afgrøder!$A$1:$BX$29,COLUMN(Data_afgrøder!$BJ$2),FALSE)</f>
        <v>#N/A</v>
      </c>
      <c r="R80" s="126" t="e">
        <f>Q80*Forside!$B$3/100</f>
        <v>#N/A</v>
      </c>
      <c r="S80" s="44" t="e">
        <f>R80*44/28*Forside!$B$5</f>
        <v>#N/A</v>
      </c>
      <c r="T80" s="45" t="e">
        <f>N80*VLOOKUP(B80,Data_afgrøder!$A$1:$BR$29,COLUMN(Data_afgrøder!BK77),FALSE)</f>
        <v>#N/A</v>
      </c>
      <c r="U80" s="45" t="e">
        <f>T80*Forside!$B$3/100</f>
        <v>#N/A</v>
      </c>
      <c r="V80" s="44" t="e">
        <f>U80*44/28*Forside!$B$5</f>
        <v>#N/A</v>
      </c>
      <c r="W80" s="12">
        <f t="shared" si="24"/>
        <v>0</v>
      </c>
      <c r="X80" s="44">
        <f>W80*44/28*Forside!$B$5</f>
        <v>0</v>
      </c>
      <c r="Y80" s="44">
        <f>IF(D80="JB11",'Emissioner organogen jord'!$J$4,0)</f>
        <v>0</v>
      </c>
      <c r="Z80" s="44">
        <f t="shared" si="25"/>
        <v>0</v>
      </c>
      <c r="AA80" s="44">
        <f>Y80+(Z80*44/28*Forside!$B$5)</f>
        <v>0</v>
      </c>
      <c r="AB80" s="44" t="e">
        <f>((M80+N80)*0.45*0.097*VLOOKUP(B80,Data_afgrøder!$A$1:$BM$28,COLUMN(Data_afgrøder!$AS$1),FALSE)*VLOOKUP(Beregninger_afgrøder!B80,Data_afgrøder!$A$1:$BN$29,COLUMN(Data_afgrøder!$AT$1),FALSE))-397</f>
        <v>#N/A</v>
      </c>
      <c r="AC80" s="44" t="e">
        <f t="shared" si="21"/>
        <v>#N/A</v>
      </c>
      <c r="AD80" s="44">
        <f t="shared" si="26"/>
        <v>0</v>
      </c>
      <c r="AE80" s="12">
        <f>IF(H80&gt;0,H80,G80)*Forside!$B$8</f>
        <v>0</v>
      </c>
      <c r="AG80" s="12" t="e">
        <f>VLOOKUP(B80,Data_afgrøder!$A$2:$BO$28,COLUMN(Data_afgrøder!$BL$2),FALSE)</f>
        <v>#N/A</v>
      </c>
      <c r="AH80" s="12" t="e">
        <f>IF(AF80&gt;0,AF80,AG80)*Forside!$B$9</f>
        <v>#N/A</v>
      </c>
      <c r="AI80" s="110"/>
      <c r="AJ80" s="12" t="e">
        <f>VLOOKUP(B80,Data_afgrøder!$A$2:$BO$28,COLUMN(Data_afgrøder!$BM$2),FALSE)</f>
        <v>#N/A</v>
      </c>
      <c r="AK80" s="12" t="e">
        <f>Forside!$B$10*IF(AI80&gt;0,AI80,AJ80)</f>
        <v>#N/A</v>
      </c>
      <c r="AL80" s="12">
        <v>0</v>
      </c>
      <c r="AM80" s="12"/>
      <c r="AN80" s="44">
        <f>IF(Forside!S91="Beregn eller brug standardtal",Beregninger_brændstofforbrug!AE79,Forside!T91)</f>
        <v>0</v>
      </c>
      <c r="AO80" s="12" t="e">
        <f>VLOOKUP(B80,Data_afgrøder!$A$1:$BH$28,COLUMN(Data_afgrøder!AW:AW),FALSE)</f>
        <v>#N/A</v>
      </c>
      <c r="AP80" s="12">
        <f t="shared" si="27"/>
        <v>0</v>
      </c>
      <c r="AQ80" s="12">
        <f>AP80*5*Forside!$B$6</f>
        <v>0</v>
      </c>
      <c r="AR80" s="12">
        <v>0</v>
      </c>
      <c r="AS80" s="12">
        <f>AR80*Forside!$B$6</f>
        <v>0</v>
      </c>
      <c r="AT80" s="12">
        <v>0</v>
      </c>
      <c r="AU80" s="12">
        <f>AT80*Forside!$B$7</f>
        <v>0</v>
      </c>
      <c r="AV80" s="44" t="e">
        <f t="shared" si="28"/>
        <v>#N/A</v>
      </c>
      <c r="AW80" s="92" t="e">
        <f t="shared" si="29"/>
        <v>#N/A</v>
      </c>
      <c r="AX80" s="45" t="e">
        <f>AW80*44/28*Forside!$B$5</f>
        <v>#N/A</v>
      </c>
      <c r="AY80" s="44" t="e">
        <f t="shared" si="30"/>
        <v>#N/A</v>
      </c>
      <c r="AZ80" s="44" t="e">
        <f t="shared" si="31"/>
        <v>#N/A</v>
      </c>
      <c r="BA80" s="44" t="e">
        <f t="shared" si="23"/>
        <v>#N/A</v>
      </c>
      <c r="BC80" s="110"/>
      <c r="BD80" s="153"/>
      <c r="BE80" s="153"/>
      <c r="BF80" s="153"/>
      <c r="BG80" s="108"/>
      <c r="BH80" s="108"/>
    </row>
    <row r="81" spans="1:60" x14ac:dyDescent="0.2">
      <c r="A81" s="12">
        <f>Forside!A92</f>
        <v>0</v>
      </c>
      <c r="B81" s="12">
        <f>Forside!B92</f>
        <v>0</v>
      </c>
      <c r="C81" s="53">
        <f>Forside!C92</f>
        <v>0</v>
      </c>
      <c r="D81" s="12">
        <f>Forside!D92</f>
        <v>0</v>
      </c>
      <c r="E81" s="12">
        <f>Forside!F92</f>
        <v>0</v>
      </c>
      <c r="F81" s="53">
        <f>Forside!H92</f>
        <v>0</v>
      </c>
      <c r="G81" s="12">
        <f>Forside!I92</f>
        <v>0</v>
      </c>
      <c r="H81" s="12">
        <f>Forside!J92</f>
        <v>0</v>
      </c>
      <c r="I81" s="12">
        <f>Forside!L92</f>
        <v>0</v>
      </c>
      <c r="J81" s="12">
        <f>Forside!O92</f>
        <v>0</v>
      </c>
      <c r="K81" s="12">
        <f>Forside!Q92</f>
        <v>0</v>
      </c>
      <c r="L81" s="12">
        <f>Forside!R92</f>
        <v>0</v>
      </c>
      <c r="M81" s="44" t="e">
        <f>VLOOKUP(B81,Data_afgrøder!$A$2:$BO$24,COLUMN(Data_afgrøder!BI:BI),FALSE)</f>
        <v>#N/A</v>
      </c>
      <c r="N81" s="44" t="e">
        <f>VLOOKUP(B81,Data_afgrøder!$A$2:$BO$24,COLUMN(Data_afgrøder!BG:BG),FALSE)</f>
        <v>#N/A</v>
      </c>
      <c r="O81" s="12" t="e">
        <f>(IF(H81&gt;0,H81,G81)-VLOOKUP(B81,Data_afgrøder!$A$1:$BH$28,COLUMN(Data_afgrøder!BF:BF),FALSE)-IFERROR(Beregninger_efterafgrøder_udlæg!L82,0))*Forside!$B$3/100</f>
        <v>#N/A</v>
      </c>
      <c r="P81" s="44" t="e">
        <f>O81*44/28*Forside!$B$5</f>
        <v>#N/A</v>
      </c>
      <c r="Q81" s="45" t="e">
        <f>M81*VLOOKUP(B81,Data_afgrøder!$A$1:$BX$29,COLUMN(Data_afgrøder!$BJ$2),FALSE)</f>
        <v>#N/A</v>
      </c>
      <c r="R81" s="126" t="e">
        <f>Q81*Forside!$B$3/100</f>
        <v>#N/A</v>
      </c>
      <c r="S81" s="44" t="e">
        <f>R81*44/28*Forside!$B$5</f>
        <v>#N/A</v>
      </c>
      <c r="T81" s="45" t="e">
        <f>N81*VLOOKUP(B81,Data_afgrøder!$A$1:$BR$29,COLUMN(Data_afgrøder!BK78),FALSE)</f>
        <v>#N/A</v>
      </c>
      <c r="U81" s="45" t="e">
        <f>T81*Forside!$B$3/100</f>
        <v>#N/A</v>
      </c>
      <c r="V81" s="44" t="e">
        <f>U81*44/28*Forside!$B$5</f>
        <v>#N/A</v>
      </c>
      <c r="W81" s="12">
        <f t="shared" si="24"/>
        <v>0</v>
      </c>
      <c r="X81" s="44">
        <f>W81*44/28*Forside!$B$5</f>
        <v>0</v>
      </c>
      <c r="Y81" s="44">
        <f>IF(D81="JB11",'Emissioner organogen jord'!$J$4,0)</f>
        <v>0</v>
      </c>
      <c r="Z81" s="44">
        <f t="shared" si="25"/>
        <v>0</v>
      </c>
      <c r="AA81" s="44">
        <f>Y81+(Z81*44/28*Forside!$B$5)</f>
        <v>0</v>
      </c>
      <c r="AB81" s="44" t="e">
        <f>((M81+N81)*0.45*0.097*VLOOKUP(B81,Data_afgrøder!$A$1:$BM$28,COLUMN(Data_afgrøder!$AS$1),FALSE)*VLOOKUP(Beregninger_afgrøder!B81,Data_afgrøder!$A$1:$BN$29,COLUMN(Data_afgrøder!$AT$1),FALSE))-397</f>
        <v>#N/A</v>
      </c>
      <c r="AC81" s="44" t="e">
        <f t="shared" si="21"/>
        <v>#N/A</v>
      </c>
      <c r="AD81" s="44">
        <f t="shared" si="26"/>
        <v>0</v>
      </c>
      <c r="AE81" s="12">
        <f>IF(H81&gt;0,H81,G81)*Forside!$B$8</f>
        <v>0</v>
      </c>
      <c r="AG81" s="12" t="e">
        <f>VLOOKUP(B81,Data_afgrøder!$A$2:$BO$28,COLUMN(Data_afgrøder!$BL$2),FALSE)</f>
        <v>#N/A</v>
      </c>
      <c r="AH81" s="12" t="e">
        <f>IF(AF81&gt;0,AF81,AG81)*Forside!$B$9</f>
        <v>#N/A</v>
      </c>
      <c r="AI81" s="110"/>
      <c r="AJ81" s="12" t="e">
        <f>VLOOKUP(B81,Data_afgrøder!$A$2:$BO$28,COLUMN(Data_afgrøder!$BM$2),FALSE)</f>
        <v>#N/A</v>
      </c>
      <c r="AK81" s="12" t="e">
        <f>Forside!$B$10*IF(AI81&gt;0,AI81,AJ81)</f>
        <v>#N/A</v>
      </c>
      <c r="AL81" s="12">
        <v>0</v>
      </c>
      <c r="AM81" s="12"/>
      <c r="AN81" s="44">
        <f>IF(Forside!S92="Beregn eller brug standardtal",Beregninger_brændstofforbrug!AE80,Forside!T92)</f>
        <v>0</v>
      </c>
      <c r="AO81" s="12" t="e">
        <f>VLOOKUP(B81,Data_afgrøder!$A$1:$BH$28,COLUMN(Data_afgrøder!AW:AW),FALSE)</f>
        <v>#N/A</v>
      </c>
      <c r="AP81" s="12">
        <f t="shared" si="27"/>
        <v>0</v>
      </c>
      <c r="AQ81" s="12">
        <f>AP81*5*Forside!$B$6</f>
        <v>0</v>
      </c>
      <c r="AR81" s="12">
        <v>0</v>
      </c>
      <c r="AS81" s="12">
        <f>AR81*Forside!$B$6</f>
        <v>0</v>
      </c>
      <c r="AT81" s="12">
        <v>0</v>
      </c>
      <c r="AU81" s="12">
        <f>AT81*Forside!$B$7</f>
        <v>0</v>
      </c>
      <c r="AV81" s="44" t="e">
        <f t="shared" si="28"/>
        <v>#N/A</v>
      </c>
      <c r="AW81" s="92" t="e">
        <f t="shared" si="29"/>
        <v>#N/A</v>
      </c>
      <c r="AX81" s="45" t="e">
        <f>AW81*44/28*Forside!$B$5</f>
        <v>#N/A</v>
      </c>
      <c r="AY81" s="44" t="e">
        <f t="shared" si="30"/>
        <v>#N/A</v>
      </c>
      <c r="AZ81" s="44" t="e">
        <f t="shared" si="31"/>
        <v>#N/A</v>
      </c>
      <c r="BA81" s="44" t="e">
        <f t="shared" si="23"/>
        <v>#N/A</v>
      </c>
      <c r="BC81" s="110"/>
      <c r="BD81" s="153"/>
      <c r="BE81" s="153"/>
      <c r="BF81" s="153"/>
      <c r="BG81" s="108"/>
      <c r="BH81" s="108"/>
    </row>
    <row r="82" spans="1:60" x14ac:dyDescent="0.2">
      <c r="A82" s="12">
        <f>Forside!A93</f>
        <v>0</v>
      </c>
      <c r="B82" s="12">
        <f>Forside!B93</f>
        <v>0</v>
      </c>
      <c r="C82" s="53">
        <f>Forside!C93</f>
        <v>0</v>
      </c>
      <c r="D82" s="12">
        <f>Forside!D93</f>
        <v>0</v>
      </c>
      <c r="E82" s="12">
        <f>Forside!F93</f>
        <v>0</v>
      </c>
      <c r="F82" s="53">
        <f>Forside!H93</f>
        <v>0</v>
      </c>
      <c r="G82" s="12">
        <f>Forside!I93</f>
        <v>0</v>
      </c>
      <c r="H82" s="12">
        <f>Forside!J93</f>
        <v>0</v>
      </c>
      <c r="I82" s="12">
        <f>Forside!L93</f>
        <v>0</v>
      </c>
      <c r="J82" s="12">
        <f>Forside!O93</f>
        <v>0</v>
      </c>
      <c r="K82" s="12">
        <f>Forside!Q93</f>
        <v>0</v>
      </c>
      <c r="L82" s="12">
        <f>Forside!R93</f>
        <v>0</v>
      </c>
      <c r="M82" s="44" t="e">
        <f>VLOOKUP(B82,Data_afgrøder!$A$2:$BO$24,COLUMN(Data_afgrøder!BI:BI),FALSE)</f>
        <v>#N/A</v>
      </c>
      <c r="N82" s="44" t="e">
        <f>VLOOKUP(B82,Data_afgrøder!$A$2:$BO$24,COLUMN(Data_afgrøder!BG:BG),FALSE)</f>
        <v>#N/A</v>
      </c>
      <c r="O82" s="12" t="e">
        <f>(IF(H82&gt;0,H82,G82)-VLOOKUP(B82,Data_afgrøder!$A$1:$BH$28,COLUMN(Data_afgrøder!BF:BF),FALSE)-IFERROR(Beregninger_efterafgrøder_udlæg!L83,0))*Forside!$B$3/100</f>
        <v>#N/A</v>
      </c>
      <c r="P82" s="44" t="e">
        <f>O82*44/28*Forside!$B$5</f>
        <v>#N/A</v>
      </c>
      <c r="Q82" s="45" t="e">
        <f>M82*VLOOKUP(B82,Data_afgrøder!$A$1:$BX$29,COLUMN(Data_afgrøder!$BJ$2),FALSE)</f>
        <v>#N/A</v>
      </c>
      <c r="R82" s="126" t="e">
        <f>Q82*Forside!$B$3/100</f>
        <v>#N/A</v>
      </c>
      <c r="S82" s="44" t="e">
        <f>R82*44/28*Forside!$B$5</f>
        <v>#N/A</v>
      </c>
      <c r="T82" s="45" t="e">
        <f>N82*VLOOKUP(B82,Data_afgrøder!$A$1:$BR$29,COLUMN(Data_afgrøder!BK79),FALSE)</f>
        <v>#N/A</v>
      </c>
      <c r="U82" s="45" t="e">
        <f>T82*Forside!$B$3/100</f>
        <v>#N/A</v>
      </c>
      <c r="V82" s="44" t="e">
        <f>U82*44/28*Forside!$B$5</f>
        <v>#N/A</v>
      </c>
      <c r="W82" s="12">
        <f t="shared" si="24"/>
        <v>0</v>
      </c>
      <c r="X82" s="44">
        <f>W82*44/28*Forside!$B$5</f>
        <v>0</v>
      </c>
      <c r="Y82" s="44">
        <f>IF(D82="JB11",'Emissioner organogen jord'!$J$4,0)</f>
        <v>0</v>
      </c>
      <c r="Z82" s="44">
        <f t="shared" si="25"/>
        <v>0</v>
      </c>
      <c r="AA82" s="44">
        <f>Y82+(Z82*44/28*Forside!$B$5)</f>
        <v>0</v>
      </c>
      <c r="AB82" s="44" t="e">
        <f>((M82+N82)*0.45*0.097*VLOOKUP(B82,Data_afgrøder!$A$1:$BM$28,COLUMN(Data_afgrøder!$AS$1),FALSE)*VLOOKUP(Beregninger_afgrøder!B82,Data_afgrøder!$A$1:$BN$29,COLUMN(Data_afgrøder!$AT$1),FALSE))-397</f>
        <v>#N/A</v>
      </c>
      <c r="AC82" s="44" t="e">
        <f t="shared" si="21"/>
        <v>#N/A</v>
      </c>
      <c r="AD82" s="44">
        <f t="shared" si="26"/>
        <v>0</v>
      </c>
      <c r="AE82" s="12">
        <f>IF(H82&gt;0,H82,G82)*Forside!$B$8</f>
        <v>0</v>
      </c>
      <c r="AG82" s="12" t="e">
        <f>VLOOKUP(B82,Data_afgrøder!$A$2:$BO$28,COLUMN(Data_afgrøder!$BL$2),FALSE)</f>
        <v>#N/A</v>
      </c>
      <c r="AH82" s="12" t="e">
        <f>IF(AF82&gt;0,AF82,AG82)*Forside!$B$9</f>
        <v>#N/A</v>
      </c>
      <c r="AI82" s="110"/>
      <c r="AJ82" s="12" t="e">
        <f>VLOOKUP(B82,Data_afgrøder!$A$2:$BO$28,COLUMN(Data_afgrøder!$BM$2),FALSE)</f>
        <v>#N/A</v>
      </c>
      <c r="AK82" s="12" t="e">
        <f>Forside!$B$10*IF(AI82&gt;0,AI82,AJ82)</f>
        <v>#N/A</v>
      </c>
      <c r="AL82" s="12">
        <v>0</v>
      </c>
      <c r="AM82" s="12"/>
      <c r="AN82" s="44">
        <f>IF(Forside!S93="Beregn eller brug standardtal",Beregninger_brændstofforbrug!AE81,Forside!T93)</f>
        <v>0</v>
      </c>
      <c r="AO82" s="12" t="e">
        <f>VLOOKUP(B82,Data_afgrøder!$A$1:$BH$28,COLUMN(Data_afgrøder!AW:AW),FALSE)</f>
        <v>#N/A</v>
      </c>
      <c r="AP82" s="12">
        <f t="shared" si="27"/>
        <v>0</v>
      </c>
      <c r="AQ82" s="12">
        <f>AP82*5*Forside!$B$6</f>
        <v>0</v>
      </c>
      <c r="AR82" s="12">
        <v>0</v>
      </c>
      <c r="AS82" s="12">
        <f>AR82*Forside!$B$6</f>
        <v>0</v>
      </c>
      <c r="AT82" s="12">
        <v>0</v>
      </c>
      <c r="AU82" s="12">
        <f>AT82*Forside!$B$7</f>
        <v>0</v>
      </c>
      <c r="AV82" s="44" t="e">
        <f t="shared" si="28"/>
        <v>#N/A</v>
      </c>
      <c r="AW82" s="92" t="e">
        <f t="shared" si="29"/>
        <v>#N/A</v>
      </c>
      <c r="AX82" s="45" t="e">
        <f>AW82*44/28*Forside!$B$5</f>
        <v>#N/A</v>
      </c>
      <c r="AY82" s="44" t="e">
        <f t="shared" si="30"/>
        <v>#N/A</v>
      </c>
      <c r="AZ82" s="44" t="e">
        <f t="shared" si="31"/>
        <v>#N/A</v>
      </c>
      <c r="BA82" s="44" t="e">
        <f t="shared" si="23"/>
        <v>#N/A</v>
      </c>
      <c r="BC82" s="110"/>
      <c r="BD82" s="153"/>
      <c r="BE82" s="153"/>
      <c r="BF82" s="153"/>
      <c r="BG82" s="108"/>
      <c r="BH82" s="108"/>
    </row>
    <row r="83" spans="1:60" x14ac:dyDescent="0.2">
      <c r="A83" s="12">
        <f>Forside!A94</f>
        <v>0</v>
      </c>
      <c r="B83" s="12">
        <f>Forside!B94</f>
        <v>0</v>
      </c>
      <c r="C83" s="53">
        <f>Forside!C94</f>
        <v>0</v>
      </c>
      <c r="D83" s="12">
        <f>Forside!D94</f>
        <v>0</v>
      </c>
      <c r="E83" s="12">
        <f>Forside!F94</f>
        <v>0</v>
      </c>
      <c r="F83" s="53">
        <f>Forside!H94</f>
        <v>0</v>
      </c>
      <c r="G83" s="12">
        <f>Forside!I94</f>
        <v>0</v>
      </c>
      <c r="H83" s="12">
        <f>Forside!J94</f>
        <v>0</v>
      </c>
      <c r="I83" s="12">
        <f>Forside!L94</f>
        <v>0</v>
      </c>
      <c r="J83" s="12">
        <f>Forside!O94</f>
        <v>0</v>
      </c>
      <c r="K83" s="12">
        <f>Forside!Q94</f>
        <v>0</v>
      </c>
      <c r="L83" s="12">
        <f>Forside!R94</f>
        <v>0</v>
      </c>
      <c r="M83" s="44" t="e">
        <f>VLOOKUP(B83,Data_afgrøder!$A$2:$BO$24,COLUMN(Data_afgrøder!BI:BI),FALSE)</f>
        <v>#N/A</v>
      </c>
      <c r="N83" s="44" t="e">
        <f>VLOOKUP(B83,Data_afgrøder!$A$2:$BO$24,COLUMN(Data_afgrøder!BG:BG),FALSE)</f>
        <v>#N/A</v>
      </c>
      <c r="O83" s="12" t="e">
        <f>(IF(H83&gt;0,H83,G83)-VLOOKUP(B83,Data_afgrøder!$A$1:$BH$28,COLUMN(Data_afgrøder!BF:BF),FALSE)-IFERROR(Beregninger_efterafgrøder_udlæg!L84,0))*Forside!$B$3/100</f>
        <v>#N/A</v>
      </c>
      <c r="P83" s="44" t="e">
        <f>O83*44/28*Forside!$B$5</f>
        <v>#N/A</v>
      </c>
      <c r="Q83" s="45" t="e">
        <f>M83*VLOOKUP(B83,Data_afgrøder!$A$1:$BX$29,COLUMN(Data_afgrøder!$BJ$2),FALSE)</f>
        <v>#N/A</v>
      </c>
      <c r="R83" s="126" t="e">
        <f>Q83*Forside!$B$3/100</f>
        <v>#N/A</v>
      </c>
      <c r="S83" s="44" t="e">
        <f>R83*44/28*Forside!$B$5</f>
        <v>#N/A</v>
      </c>
      <c r="T83" s="45" t="e">
        <f>N83*VLOOKUP(B83,Data_afgrøder!$A$1:$BR$29,COLUMN(Data_afgrøder!BK80),FALSE)</f>
        <v>#N/A</v>
      </c>
      <c r="U83" s="45" t="e">
        <f>T83*Forside!$B$3/100</f>
        <v>#N/A</v>
      </c>
      <c r="V83" s="44" t="e">
        <f>U83*44/28*Forside!$B$5</f>
        <v>#N/A</v>
      </c>
      <c r="W83" s="12">
        <f t="shared" si="24"/>
        <v>0</v>
      </c>
      <c r="X83" s="44">
        <f>W83*44/28*Forside!$B$5</f>
        <v>0</v>
      </c>
      <c r="Y83" s="44">
        <f>IF(D83="JB11",'Emissioner organogen jord'!$J$4,0)</f>
        <v>0</v>
      </c>
      <c r="Z83" s="44">
        <f t="shared" si="25"/>
        <v>0</v>
      </c>
      <c r="AA83" s="44">
        <f>Y83+(Z83*44/28*Forside!$B$5)</f>
        <v>0</v>
      </c>
      <c r="AB83" s="44" t="e">
        <f>((M83+N83)*0.45*0.097*VLOOKUP(B83,Data_afgrøder!$A$1:$BM$28,COLUMN(Data_afgrøder!$AS$1),FALSE)*VLOOKUP(Beregninger_afgrøder!B83,Data_afgrøder!$A$1:$BN$29,COLUMN(Data_afgrøder!$AT$1),FALSE))-397</f>
        <v>#N/A</v>
      </c>
      <c r="AC83" s="44" t="e">
        <f t="shared" si="21"/>
        <v>#N/A</v>
      </c>
      <c r="AD83" s="44">
        <f t="shared" si="26"/>
        <v>0</v>
      </c>
      <c r="AE83" s="12">
        <f>IF(H83&gt;0,H83,G83)*Forside!$B$8</f>
        <v>0</v>
      </c>
      <c r="AG83" s="12" t="e">
        <f>VLOOKUP(B83,Data_afgrøder!$A$2:$BO$28,COLUMN(Data_afgrøder!$BL$2),FALSE)</f>
        <v>#N/A</v>
      </c>
      <c r="AH83" s="12" t="e">
        <f>IF(AF83&gt;0,AF83,AG83)*Forside!$B$9</f>
        <v>#N/A</v>
      </c>
      <c r="AI83" s="110"/>
      <c r="AJ83" s="12" t="e">
        <f>VLOOKUP(B83,Data_afgrøder!$A$2:$BO$28,COLUMN(Data_afgrøder!$BM$2),FALSE)</f>
        <v>#N/A</v>
      </c>
      <c r="AK83" s="12" t="e">
        <f>Forside!$B$10*IF(AI83&gt;0,AI83,AJ83)</f>
        <v>#N/A</v>
      </c>
      <c r="AL83" s="12">
        <v>0</v>
      </c>
      <c r="AM83" s="12"/>
      <c r="AN83" s="44">
        <f>IF(Forside!S94="Beregn eller brug standardtal",Beregninger_brændstofforbrug!AE82,Forside!T94)</f>
        <v>0</v>
      </c>
      <c r="AO83" s="12" t="e">
        <f>VLOOKUP(B83,Data_afgrøder!$A$1:$BH$28,COLUMN(Data_afgrøder!AW:AW),FALSE)</f>
        <v>#N/A</v>
      </c>
      <c r="AP83" s="12">
        <f t="shared" si="27"/>
        <v>0</v>
      </c>
      <c r="AQ83" s="12">
        <f>AP83*5*Forside!$B$6</f>
        <v>0</v>
      </c>
      <c r="AR83" s="12">
        <v>0</v>
      </c>
      <c r="AS83" s="12">
        <f>AR83*Forside!$B$6</f>
        <v>0</v>
      </c>
      <c r="AT83" s="12">
        <v>0</v>
      </c>
      <c r="AU83" s="12">
        <f>AT83*Forside!$B$7</f>
        <v>0</v>
      </c>
      <c r="AV83" s="44" t="e">
        <f t="shared" si="28"/>
        <v>#N/A</v>
      </c>
      <c r="AW83" s="92" t="e">
        <f t="shared" si="29"/>
        <v>#N/A</v>
      </c>
      <c r="AX83" s="45" t="e">
        <f>AW83*44/28*Forside!$B$5</f>
        <v>#N/A</v>
      </c>
      <c r="AY83" s="44" t="e">
        <f t="shared" si="30"/>
        <v>#N/A</v>
      </c>
      <c r="AZ83" s="44" t="e">
        <f t="shared" si="31"/>
        <v>#N/A</v>
      </c>
      <c r="BA83" s="44" t="e">
        <f t="shared" si="23"/>
        <v>#N/A</v>
      </c>
      <c r="BC83" s="110"/>
      <c r="BD83" s="153"/>
      <c r="BE83" s="153"/>
      <c r="BF83" s="153"/>
      <c r="BG83" s="108"/>
      <c r="BH83" s="108"/>
    </row>
    <row r="84" spans="1:60" x14ac:dyDescent="0.2">
      <c r="A84" s="12">
        <f>Forside!A95</f>
        <v>0</v>
      </c>
      <c r="B84" s="12">
        <f>Forside!B95</f>
        <v>0</v>
      </c>
      <c r="C84" s="53">
        <f>Forside!C95</f>
        <v>0</v>
      </c>
      <c r="D84" s="12">
        <f>Forside!D95</f>
        <v>0</v>
      </c>
      <c r="E84" s="12">
        <f>Forside!F95</f>
        <v>0</v>
      </c>
      <c r="F84" s="53">
        <f>Forside!H95</f>
        <v>0</v>
      </c>
      <c r="G84" s="12">
        <f>Forside!I95</f>
        <v>0</v>
      </c>
      <c r="H84" s="12">
        <f>Forside!J95</f>
        <v>0</v>
      </c>
      <c r="I84" s="12">
        <f>Forside!L95</f>
        <v>0</v>
      </c>
      <c r="J84" s="12">
        <f>Forside!O95</f>
        <v>0</v>
      </c>
      <c r="K84" s="12">
        <f>Forside!Q95</f>
        <v>0</v>
      </c>
      <c r="L84" s="12">
        <f>Forside!R95</f>
        <v>0</v>
      </c>
      <c r="M84" s="44" t="e">
        <f>VLOOKUP(B84,Data_afgrøder!$A$2:$BO$24,COLUMN(Data_afgrøder!BI:BI),FALSE)</f>
        <v>#N/A</v>
      </c>
      <c r="N84" s="44" t="e">
        <f>VLOOKUP(B84,Data_afgrøder!$A$2:$BO$24,COLUMN(Data_afgrøder!BG:BG),FALSE)</f>
        <v>#N/A</v>
      </c>
      <c r="O84" s="12" t="e">
        <f>(IF(H84&gt;0,H84,G84)-VLOOKUP(B84,Data_afgrøder!$A$1:$BH$28,COLUMN(Data_afgrøder!BF:BF),FALSE)-IFERROR(Beregninger_efterafgrøder_udlæg!L85,0))*Forside!$B$3/100</f>
        <v>#N/A</v>
      </c>
      <c r="P84" s="44" t="e">
        <f>O84*44/28*Forside!$B$5</f>
        <v>#N/A</v>
      </c>
      <c r="Q84" s="45" t="e">
        <f>M84*VLOOKUP(B84,Data_afgrøder!$A$1:$BX$29,COLUMN(Data_afgrøder!$BJ$2),FALSE)</f>
        <v>#N/A</v>
      </c>
      <c r="R84" s="126" t="e">
        <f>Q84*Forside!$B$3/100</f>
        <v>#N/A</v>
      </c>
      <c r="S84" s="44" t="e">
        <f>R84*44/28*Forside!$B$5</f>
        <v>#N/A</v>
      </c>
      <c r="T84" s="45" t="e">
        <f>N84*VLOOKUP(B84,Data_afgrøder!$A$1:$BR$29,COLUMN(Data_afgrøder!BK81),FALSE)</f>
        <v>#N/A</v>
      </c>
      <c r="U84" s="45" t="e">
        <f>T84*Forside!$B$3/100</f>
        <v>#N/A</v>
      </c>
      <c r="V84" s="44" t="e">
        <f>U84*44/28*Forside!$B$5</f>
        <v>#N/A</v>
      </c>
      <c r="W84" s="12">
        <f t="shared" si="24"/>
        <v>0</v>
      </c>
      <c r="X84" s="44">
        <f>W84*44/28*Forside!$B$5</f>
        <v>0</v>
      </c>
      <c r="Y84" s="44">
        <f>IF(D84="JB11",'Emissioner organogen jord'!$J$4,0)</f>
        <v>0</v>
      </c>
      <c r="Z84" s="44">
        <f t="shared" si="25"/>
        <v>0</v>
      </c>
      <c r="AA84" s="44">
        <f>Y84+(Z84*44/28*Forside!$B$5)</f>
        <v>0</v>
      </c>
      <c r="AB84" s="44" t="e">
        <f>((M84+N84)*0.45*0.097*VLOOKUP(B84,Data_afgrøder!$A$1:$BM$28,COLUMN(Data_afgrøder!$AS$1),FALSE)*VLOOKUP(Beregninger_afgrøder!B84,Data_afgrøder!$A$1:$BN$29,COLUMN(Data_afgrøder!$AT$1),FALSE))-397</f>
        <v>#N/A</v>
      </c>
      <c r="AC84" s="44" t="e">
        <f t="shared" si="21"/>
        <v>#N/A</v>
      </c>
      <c r="AD84" s="44">
        <f t="shared" si="26"/>
        <v>0</v>
      </c>
      <c r="AE84" s="12">
        <f>IF(H84&gt;0,H84,G84)*Forside!$B$8</f>
        <v>0</v>
      </c>
      <c r="AG84" s="12" t="e">
        <f>VLOOKUP(B84,Data_afgrøder!$A$2:$BO$28,COLUMN(Data_afgrøder!$BL$2),FALSE)</f>
        <v>#N/A</v>
      </c>
      <c r="AH84" s="12" t="e">
        <f>IF(AF84&gt;0,AF84,AG84)*Forside!$B$9</f>
        <v>#N/A</v>
      </c>
      <c r="AI84" s="110"/>
      <c r="AJ84" s="12" t="e">
        <f>VLOOKUP(B84,Data_afgrøder!$A$2:$BO$28,COLUMN(Data_afgrøder!$BM$2),FALSE)</f>
        <v>#N/A</v>
      </c>
      <c r="AK84" s="12" t="e">
        <f>Forside!$B$10*IF(AI84&gt;0,AI84,AJ84)</f>
        <v>#N/A</v>
      </c>
      <c r="AL84" s="12">
        <v>0</v>
      </c>
      <c r="AM84" s="12"/>
      <c r="AN84" s="44">
        <f>IF(Forside!S95="Beregn eller brug standardtal",Beregninger_brændstofforbrug!AE83,Forside!T95)</f>
        <v>0</v>
      </c>
      <c r="AO84" s="12" t="e">
        <f>VLOOKUP(B84,Data_afgrøder!$A$1:$BH$28,COLUMN(Data_afgrøder!AW:AW),FALSE)</f>
        <v>#N/A</v>
      </c>
      <c r="AP84" s="12">
        <f t="shared" si="27"/>
        <v>0</v>
      </c>
      <c r="AQ84" s="12">
        <f>AP84*5*Forside!$B$6</f>
        <v>0</v>
      </c>
      <c r="AR84" s="12">
        <v>0</v>
      </c>
      <c r="AS84" s="12">
        <f>AR84*Forside!$B$6</f>
        <v>0</v>
      </c>
      <c r="AT84" s="12">
        <v>0</v>
      </c>
      <c r="AU84" s="12">
        <f>AT84*Forside!$B$7</f>
        <v>0</v>
      </c>
      <c r="AV84" s="44" t="e">
        <f t="shared" si="28"/>
        <v>#N/A</v>
      </c>
      <c r="AW84" s="92" t="e">
        <f t="shared" si="29"/>
        <v>#N/A</v>
      </c>
      <c r="AX84" s="45" t="e">
        <f>AW84*44/28*Forside!$B$5</f>
        <v>#N/A</v>
      </c>
      <c r="AY84" s="44" t="e">
        <f t="shared" si="30"/>
        <v>#N/A</v>
      </c>
      <c r="AZ84" s="44" t="e">
        <f t="shared" si="31"/>
        <v>#N/A</v>
      </c>
      <c r="BA84" s="44" t="e">
        <f t="shared" si="23"/>
        <v>#N/A</v>
      </c>
      <c r="BC84" s="110"/>
      <c r="BD84" s="153"/>
      <c r="BE84" s="153"/>
      <c r="BF84" s="153"/>
      <c r="BG84" s="108"/>
      <c r="BH84" s="108"/>
    </row>
    <row r="85" spans="1:60" x14ac:dyDescent="0.2">
      <c r="A85" s="12">
        <f>Forside!A96</f>
        <v>0</v>
      </c>
      <c r="B85" s="12">
        <f>Forside!B96</f>
        <v>0</v>
      </c>
      <c r="C85" s="53">
        <f>Forside!C96</f>
        <v>0</v>
      </c>
      <c r="D85" s="12">
        <f>Forside!D96</f>
        <v>0</v>
      </c>
      <c r="E85" s="12">
        <f>Forside!F96</f>
        <v>0</v>
      </c>
      <c r="F85" s="53">
        <f>Forside!H96</f>
        <v>0</v>
      </c>
      <c r="G85" s="12">
        <f>Forside!I96</f>
        <v>0</v>
      </c>
      <c r="H85" s="12">
        <f>Forside!J96</f>
        <v>0</v>
      </c>
      <c r="I85" s="12">
        <f>Forside!L96</f>
        <v>0</v>
      </c>
      <c r="J85" s="12">
        <f>Forside!O96</f>
        <v>0</v>
      </c>
      <c r="K85" s="12">
        <f>Forside!Q96</f>
        <v>0</v>
      </c>
      <c r="L85" s="12">
        <f>Forside!R96</f>
        <v>0</v>
      </c>
      <c r="M85" s="44" t="e">
        <f>VLOOKUP(B85,Data_afgrøder!$A$2:$BO$24,COLUMN(Data_afgrøder!BI:BI),FALSE)</f>
        <v>#N/A</v>
      </c>
      <c r="N85" s="44" t="e">
        <f>VLOOKUP(B85,Data_afgrøder!$A$2:$BO$24,COLUMN(Data_afgrøder!BG:BG),FALSE)</f>
        <v>#N/A</v>
      </c>
      <c r="O85" s="12" t="e">
        <f>(IF(H85&gt;0,H85,G85)-VLOOKUP(B85,Data_afgrøder!$A$1:$BH$28,COLUMN(Data_afgrøder!BF:BF),FALSE)-IFERROR(Beregninger_efterafgrøder_udlæg!L86,0))*Forside!$B$3/100</f>
        <v>#N/A</v>
      </c>
      <c r="P85" s="44" t="e">
        <f>O85*44/28*Forside!$B$5</f>
        <v>#N/A</v>
      </c>
      <c r="Q85" s="45" t="e">
        <f>M85*VLOOKUP(B85,Data_afgrøder!$A$1:$BX$29,COLUMN(Data_afgrøder!$BJ$2),FALSE)</f>
        <v>#N/A</v>
      </c>
      <c r="R85" s="126" t="e">
        <f>Q85*Forside!$B$3/100</f>
        <v>#N/A</v>
      </c>
      <c r="S85" s="44" t="e">
        <f>R85*44/28*Forside!$B$5</f>
        <v>#N/A</v>
      </c>
      <c r="T85" s="45" t="e">
        <f>N85*VLOOKUP(B85,Data_afgrøder!$A$1:$BR$29,COLUMN(Data_afgrøder!BK82),FALSE)</f>
        <v>#N/A</v>
      </c>
      <c r="U85" s="45" t="e">
        <f>T85*Forside!$B$3/100</f>
        <v>#N/A</v>
      </c>
      <c r="V85" s="44" t="e">
        <f>U85*44/28*Forside!$B$5</f>
        <v>#N/A</v>
      </c>
      <c r="W85" s="12">
        <f t="shared" si="24"/>
        <v>0</v>
      </c>
      <c r="X85" s="44">
        <f>W85*44/28*Forside!$B$5</f>
        <v>0</v>
      </c>
      <c r="Y85" s="44">
        <f>IF(D85="JB11",'Emissioner organogen jord'!$J$4,0)</f>
        <v>0</v>
      </c>
      <c r="Z85" s="44">
        <f t="shared" si="25"/>
        <v>0</v>
      </c>
      <c r="AA85" s="44">
        <f>Y85+(Z85*44/28*Forside!$B$5)</f>
        <v>0</v>
      </c>
      <c r="AB85" s="44" t="e">
        <f>((M85+N85)*0.45*0.097*VLOOKUP(B85,Data_afgrøder!$A$1:$BM$28,COLUMN(Data_afgrøder!$AS$1),FALSE)*VLOOKUP(Beregninger_afgrøder!B85,Data_afgrøder!$A$1:$BN$29,COLUMN(Data_afgrøder!$AT$1),FALSE))-397</f>
        <v>#N/A</v>
      </c>
      <c r="AC85" s="44" t="e">
        <f t="shared" si="21"/>
        <v>#N/A</v>
      </c>
      <c r="AD85" s="44">
        <f t="shared" si="26"/>
        <v>0</v>
      </c>
      <c r="AE85" s="12">
        <f>IF(H85&gt;0,H85,G85)*Forside!$B$8</f>
        <v>0</v>
      </c>
      <c r="AG85" s="12" t="e">
        <f>VLOOKUP(B85,Data_afgrøder!$A$2:$BO$28,COLUMN(Data_afgrøder!$BL$2),FALSE)</f>
        <v>#N/A</v>
      </c>
      <c r="AH85" s="12" t="e">
        <f>IF(AF85&gt;0,AF85,AG85)*Forside!$B$9</f>
        <v>#N/A</v>
      </c>
      <c r="AI85" s="110"/>
      <c r="AJ85" s="12" t="e">
        <f>VLOOKUP(B85,Data_afgrøder!$A$2:$BO$28,COLUMN(Data_afgrøder!$BM$2),FALSE)</f>
        <v>#N/A</v>
      </c>
      <c r="AK85" s="12" t="e">
        <f>Forside!$B$10*IF(AI85&gt;0,AI85,AJ85)</f>
        <v>#N/A</v>
      </c>
      <c r="AL85" s="12">
        <v>0</v>
      </c>
      <c r="AM85" s="12"/>
      <c r="AN85" s="44">
        <f>IF(Forside!S96="Beregn eller brug standardtal",Beregninger_brændstofforbrug!AE84,Forside!T96)</f>
        <v>0</v>
      </c>
      <c r="AO85" s="12" t="e">
        <f>VLOOKUP(B85,Data_afgrøder!$A$1:$BH$28,COLUMN(Data_afgrøder!AW:AW),FALSE)</f>
        <v>#N/A</v>
      </c>
      <c r="AP85" s="12">
        <f t="shared" si="27"/>
        <v>0</v>
      </c>
      <c r="AQ85" s="12">
        <f>AP85*5*Forside!$B$6</f>
        <v>0</v>
      </c>
      <c r="AR85" s="12">
        <v>0</v>
      </c>
      <c r="AS85" s="12">
        <f>AR85*Forside!$B$6</f>
        <v>0</v>
      </c>
      <c r="AT85" s="12">
        <v>0</v>
      </c>
      <c r="AU85" s="12">
        <f>AT85*Forside!$B$7</f>
        <v>0</v>
      </c>
      <c r="AV85" s="44" t="e">
        <f t="shared" si="28"/>
        <v>#N/A</v>
      </c>
      <c r="AW85" s="92" t="e">
        <f t="shared" si="29"/>
        <v>#N/A</v>
      </c>
      <c r="AX85" s="45" t="e">
        <f>AW85*44/28*Forside!$B$5</f>
        <v>#N/A</v>
      </c>
      <c r="AY85" s="44" t="e">
        <f t="shared" si="30"/>
        <v>#N/A</v>
      </c>
      <c r="AZ85" s="44" t="e">
        <f t="shared" si="31"/>
        <v>#N/A</v>
      </c>
      <c r="BA85" s="44" t="e">
        <f t="shared" si="23"/>
        <v>#N/A</v>
      </c>
      <c r="BC85" s="110"/>
      <c r="BD85" s="153"/>
      <c r="BE85" s="153"/>
      <c r="BF85" s="153"/>
      <c r="BG85" s="108"/>
      <c r="BH85" s="108"/>
    </row>
    <row r="86" spans="1:60" x14ac:dyDescent="0.2">
      <c r="A86" s="12">
        <f>Forside!A97</f>
        <v>0</v>
      </c>
      <c r="B86" s="12">
        <f>Forside!B97</f>
        <v>0</v>
      </c>
      <c r="C86" s="53">
        <f>Forside!C97</f>
        <v>0</v>
      </c>
      <c r="D86" s="12">
        <f>Forside!D97</f>
        <v>0</v>
      </c>
      <c r="E86" s="12">
        <f>Forside!F97</f>
        <v>0</v>
      </c>
      <c r="F86" s="53">
        <f>Forside!H97</f>
        <v>0</v>
      </c>
      <c r="G86" s="12">
        <f>Forside!I97</f>
        <v>0</v>
      </c>
      <c r="H86" s="12">
        <f>Forside!J97</f>
        <v>0</v>
      </c>
      <c r="I86" s="12">
        <f>Forside!L97</f>
        <v>0</v>
      </c>
      <c r="J86" s="12">
        <f>Forside!O97</f>
        <v>0</v>
      </c>
      <c r="K86" s="12">
        <f>Forside!Q97</f>
        <v>0</v>
      </c>
      <c r="L86" s="12">
        <f>Forside!R97</f>
        <v>0</v>
      </c>
      <c r="M86" s="44" t="e">
        <f>VLOOKUP(B86,Data_afgrøder!$A$2:$BO$24,COLUMN(Data_afgrøder!BI:BI),FALSE)</f>
        <v>#N/A</v>
      </c>
      <c r="N86" s="44" t="e">
        <f>VLOOKUP(B86,Data_afgrøder!$A$2:$BO$24,COLUMN(Data_afgrøder!BG:BG),FALSE)</f>
        <v>#N/A</v>
      </c>
      <c r="O86" s="12" t="e">
        <f>(IF(H86&gt;0,H86,G86)-VLOOKUP(B86,Data_afgrøder!$A$1:$BH$28,COLUMN(Data_afgrøder!BF:BF),FALSE)-IFERROR(Beregninger_efterafgrøder_udlæg!L87,0))*Forside!$B$3/100</f>
        <v>#N/A</v>
      </c>
      <c r="P86" s="44" t="e">
        <f>O86*44/28*Forside!$B$5</f>
        <v>#N/A</v>
      </c>
      <c r="Q86" s="45" t="e">
        <f>M86*VLOOKUP(B86,Data_afgrøder!$A$1:$BX$29,COLUMN(Data_afgrøder!$BJ$2),FALSE)</f>
        <v>#N/A</v>
      </c>
      <c r="R86" s="126" t="e">
        <f>Q86*Forside!$B$3/100</f>
        <v>#N/A</v>
      </c>
      <c r="S86" s="44" t="e">
        <f>R86*44/28*Forside!$B$5</f>
        <v>#N/A</v>
      </c>
      <c r="T86" s="45" t="e">
        <f>N86*VLOOKUP(B86,Data_afgrøder!$A$1:$BR$29,COLUMN(Data_afgrøder!BK83),FALSE)</f>
        <v>#N/A</v>
      </c>
      <c r="U86" s="45" t="e">
        <f>T86*Forside!$B$3/100</f>
        <v>#N/A</v>
      </c>
      <c r="V86" s="44" t="e">
        <f>U86*44/28*Forside!$B$5</f>
        <v>#N/A</v>
      </c>
      <c r="W86" s="12">
        <f t="shared" si="24"/>
        <v>0</v>
      </c>
      <c r="X86" s="44">
        <f>W86*44/28*Forside!$B$5</f>
        <v>0</v>
      </c>
      <c r="Y86" s="44">
        <f>IF(D86="JB11",'Emissioner organogen jord'!$J$4,0)</f>
        <v>0</v>
      </c>
      <c r="Z86" s="44">
        <f t="shared" si="25"/>
        <v>0</v>
      </c>
      <c r="AA86" s="44">
        <f>Y86+(Z86*44/28*Forside!$B$5)</f>
        <v>0</v>
      </c>
      <c r="AB86" s="44" t="e">
        <f>((M86+N86)*0.45*0.097*VLOOKUP(B86,Data_afgrøder!$A$1:$BM$28,COLUMN(Data_afgrøder!$AS$1),FALSE)*VLOOKUP(Beregninger_afgrøder!B86,Data_afgrøder!$A$1:$BN$29,COLUMN(Data_afgrøder!$AT$1),FALSE))-397</f>
        <v>#N/A</v>
      </c>
      <c r="AC86" s="44" t="e">
        <f t="shared" si="21"/>
        <v>#N/A</v>
      </c>
      <c r="AD86" s="44">
        <f t="shared" si="26"/>
        <v>0</v>
      </c>
      <c r="AE86" s="12">
        <f>IF(H86&gt;0,H86,G86)*Forside!$B$8</f>
        <v>0</v>
      </c>
      <c r="AG86" s="12" t="e">
        <f>VLOOKUP(B86,Data_afgrøder!$A$2:$BO$28,COLUMN(Data_afgrøder!$BL$2),FALSE)</f>
        <v>#N/A</v>
      </c>
      <c r="AH86" s="12" t="e">
        <f>IF(AF86&gt;0,AF86,AG86)*Forside!$B$9</f>
        <v>#N/A</v>
      </c>
      <c r="AI86" s="110"/>
      <c r="AJ86" s="12" t="e">
        <f>VLOOKUP(B86,Data_afgrøder!$A$2:$BO$28,COLUMN(Data_afgrøder!$BM$2),FALSE)</f>
        <v>#N/A</v>
      </c>
      <c r="AK86" s="12" t="e">
        <f>Forside!$B$10*IF(AI86&gt;0,AI86,AJ86)</f>
        <v>#N/A</v>
      </c>
      <c r="AL86" s="12">
        <v>0</v>
      </c>
      <c r="AM86" s="12"/>
      <c r="AN86" s="44">
        <f>IF(Forside!S97="Beregn eller brug standardtal",Beregninger_brændstofforbrug!AE85,Forside!T97)</f>
        <v>0</v>
      </c>
      <c r="AO86" s="12" t="e">
        <f>VLOOKUP(B86,Data_afgrøder!$A$1:$BH$28,COLUMN(Data_afgrøder!AW:AW),FALSE)</f>
        <v>#N/A</v>
      </c>
      <c r="AP86" s="12">
        <f t="shared" si="27"/>
        <v>0</v>
      </c>
      <c r="AQ86" s="12">
        <f>AP86*5*Forside!$B$6</f>
        <v>0</v>
      </c>
      <c r="AR86" s="12">
        <v>0</v>
      </c>
      <c r="AS86" s="12">
        <f>AR86*Forside!$B$6</f>
        <v>0</v>
      </c>
      <c r="AT86" s="12">
        <v>0</v>
      </c>
      <c r="AU86" s="12">
        <f>AT86*Forside!$B$7</f>
        <v>0</v>
      </c>
      <c r="AV86" s="44" t="e">
        <f t="shared" si="28"/>
        <v>#N/A</v>
      </c>
      <c r="AW86" s="92" t="e">
        <f t="shared" si="29"/>
        <v>#N/A</v>
      </c>
      <c r="AX86" s="45" t="e">
        <f>AW86*44/28*Forside!$B$5</f>
        <v>#N/A</v>
      </c>
      <c r="AY86" s="44" t="e">
        <f t="shared" si="30"/>
        <v>#N/A</v>
      </c>
      <c r="AZ86" s="44" t="e">
        <f t="shared" si="31"/>
        <v>#N/A</v>
      </c>
      <c r="BA86" s="44" t="e">
        <f t="shared" si="23"/>
        <v>#N/A</v>
      </c>
      <c r="BC86" s="110"/>
      <c r="BD86" s="153"/>
      <c r="BE86" s="153"/>
      <c r="BF86" s="153"/>
      <c r="BG86" s="108"/>
      <c r="BH86" s="108"/>
    </row>
    <row r="87" spans="1:60" x14ac:dyDescent="0.2">
      <c r="A87" s="12">
        <f>Forside!A98</f>
        <v>0</v>
      </c>
      <c r="B87" s="12">
        <f>Forside!B98</f>
        <v>0</v>
      </c>
      <c r="C87" s="53">
        <f>Forside!C98</f>
        <v>0</v>
      </c>
      <c r="D87" s="12">
        <f>Forside!D98</f>
        <v>0</v>
      </c>
      <c r="E87" s="12">
        <f>Forside!F98</f>
        <v>0</v>
      </c>
      <c r="F87" s="53">
        <f>Forside!H98</f>
        <v>0</v>
      </c>
      <c r="G87" s="12">
        <f>Forside!I98</f>
        <v>0</v>
      </c>
      <c r="H87" s="12">
        <f>Forside!J98</f>
        <v>0</v>
      </c>
      <c r="I87" s="12">
        <f>Forside!L98</f>
        <v>0</v>
      </c>
      <c r="J87" s="12">
        <f>Forside!O98</f>
        <v>0</v>
      </c>
      <c r="K87" s="12">
        <f>Forside!Q98</f>
        <v>0</v>
      </c>
      <c r="L87" s="12">
        <f>Forside!R98</f>
        <v>0</v>
      </c>
      <c r="M87" s="44" t="e">
        <f>VLOOKUP(B87,Data_afgrøder!$A$2:$BO$24,COLUMN(Data_afgrøder!BI:BI),FALSE)</f>
        <v>#N/A</v>
      </c>
      <c r="N87" s="44" t="e">
        <f>VLOOKUP(B87,Data_afgrøder!$A$2:$BO$24,COLUMN(Data_afgrøder!BG:BG),FALSE)</f>
        <v>#N/A</v>
      </c>
      <c r="O87" s="12" t="e">
        <f>(IF(H87&gt;0,H87,G87)-VLOOKUP(B87,Data_afgrøder!$A$1:$BH$28,COLUMN(Data_afgrøder!BF:BF),FALSE)-IFERROR(Beregninger_efterafgrøder_udlæg!L88,0))*Forside!$B$3/100</f>
        <v>#N/A</v>
      </c>
      <c r="P87" s="44" t="e">
        <f>O87*44/28*Forside!$B$5</f>
        <v>#N/A</v>
      </c>
      <c r="Q87" s="45" t="e">
        <f>M87*VLOOKUP(B87,Data_afgrøder!$A$1:$BX$29,COLUMN(Data_afgrøder!$BJ$2),FALSE)</f>
        <v>#N/A</v>
      </c>
      <c r="R87" s="126" t="e">
        <f>Q87*Forside!$B$3/100</f>
        <v>#N/A</v>
      </c>
      <c r="S87" s="44" t="e">
        <f>R87*44/28*Forside!$B$5</f>
        <v>#N/A</v>
      </c>
      <c r="T87" s="45" t="e">
        <f>N87*VLOOKUP(B87,Data_afgrøder!$A$1:$BR$29,COLUMN(Data_afgrøder!BK84),FALSE)</f>
        <v>#N/A</v>
      </c>
      <c r="U87" s="45" t="e">
        <f>T87*Forside!$B$3/100</f>
        <v>#N/A</v>
      </c>
      <c r="V87" s="44" t="e">
        <f>U87*44/28*Forside!$B$5</f>
        <v>#N/A</v>
      </c>
      <c r="W87" s="12">
        <f t="shared" si="24"/>
        <v>0</v>
      </c>
      <c r="X87" s="44">
        <f>W87*44/28*Forside!$B$5</f>
        <v>0</v>
      </c>
      <c r="Y87" s="44">
        <f>IF(D87="JB11",'Emissioner organogen jord'!$J$4,0)</f>
        <v>0</v>
      </c>
      <c r="Z87" s="44">
        <f t="shared" si="25"/>
        <v>0</v>
      </c>
      <c r="AA87" s="44">
        <f>Y87+(Z87*44/28*Forside!$B$5)</f>
        <v>0</v>
      </c>
      <c r="AB87" s="44" t="e">
        <f>((M87+N87)*0.45*0.097*VLOOKUP(B87,Data_afgrøder!$A$1:$BM$28,COLUMN(Data_afgrøder!$AS$1),FALSE)*VLOOKUP(Beregninger_afgrøder!B87,Data_afgrøder!$A$1:$BN$29,COLUMN(Data_afgrøder!$AT$1),FALSE))-397</f>
        <v>#N/A</v>
      </c>
      <c r="AC87" s="44" t="e">
        <f t="shared" si="21"/>
        <v>#N/A</v>
      </c>
      <c r="AD87" s="44">
        <f t="shared" si="26"/>
        <v>0</v>
      </c>
      <c r="AE87" s="12">
        <f>IF(H87&gt;0,H87,G87)*Forside!$B$8</f>
        <v>0</v>
      </c>
      <c r="AG87" s="12" t="e">
        <f>VLOOKUP(B87,Data_afgrøder!$A$2:$BO$28,COLUMN(Data_afgrøder!$BL$2),FALSE)</f>
        <v>#N/A</v>
      </c>
      <c r="AH87" s="12" t="e">
        <f>IF(AF87&gt;0,AF87,AG87)*Forside!$B$9</f>
        <v>#N/A</v>
      </c>
      <c r="AI87" s="110"/>
      <c r="AJ87" s="12" t="e">
        <f>VLOOKUP(B87,Data_afgrøder!$A$2:$BO$28,COLUMN(Data_afgrøder!$BM$2),FALSE)</f>
        <v>#N/A</v>
      </c>
      <c r="AK87" s="12" t="e">
        <f>Forside!$B$10*IF(AI87&gt;0,AI87,AJ87)</f>
        <v>#N/A</v>
      </c>
      <c r="AL87" s="12">
        <v>0</v>
      </c>
      <c r="AM87" s="12"/>
      <c r="AN87" s="44">
        <f>IF(Forside!S98="Beregn eller brug standardtal",Beregninger_brændstofforbrug!AE86,Forside!T98)</f>
        <v>0</v>
      </c>
      <c r="AO87" s="12" t="e">
        <f>VLOOKUP(B87,Data_afgrøder!$A$1:$BH$28,COLUMN(Data_afgrøder!AW:AW),FALSE)</f>
        <v>#N/A</v>
      </c>
      <c r="AP87" s="12">
        <f t="shared" si="27"/>
        <v>0</v>
      </c>
      <c r="AQ87" s="12">
        <f>AP87*5*Forside!$B$6</f>
        <v>0</v>
      </c>
      <c r="AR87" s="12">
        <v>0</v>
      </c>
      <c r="AS87" s="12">
        <f>AR87*Forside!$B$6</f>
        <v>0</v>
      </c>
      <c r="AT87" s="12">
        <v>0</v>
      </c>
      <c r="AU87" s="12">
        <f>AT87*Forside!$B$7</f>
        <v>0</v>
      </c>
      <c r="AV87" s="44" t="e">
        <f t="shared" si="28"/>
        <v>#N/A</v>
      </c>
      <c r="AW87" s="92" t="e">
        <f t="shared" si="29"/>
        <v>#N/A</v>
      </c>
      <c r="AX87" s="45" t="e">
        <f>AW87*44/28*Forside!$B$5</f>
        <v>#N/A</v>
      </c>
      <c r="AY87" s="44" t="e">
        <f t="shared" si="30"/>
        <v>#N/A</v>
      </c>
      <c r="AZ87" s="44" t="e">
        <f t="shared" si="31"/>
        <v>#N/A</v>
      </c>
      <c r="BA87" s="44" t="e">
        <f t="shared" si="23"/>
        <v>#N/A</v>
      </c>
      <c r="BC87" s="110"/>
      <c r="BD87" s="153"/>
      <c r="BE87" s="153"/>
      <c r="BF87" s="153"/>
      <c r="BG87" s="108"/>
      <c r="BH87" s="108"/>
    </row>
    <row r="88" spans="1:60" x14ac:dyDescent="0.2">
      <c r="A88" s="12">
        <f>Forside!A99</f>
        <v>0</v>
      </c>
      <c r="B88" s="12">
        <f>Forside!B99</f>
        <v>0</v>
      </c>
      <c r="C88" s="53">
        <f>Forside!C99</f>
        <v>0</v>
      </c>
      <c r="D88" s="12">
        <f>Forside!D99</f>
        <v>0</v>
      </c>
      <c r="E88" s="12">
        <f>Forside!F99</f>
        <v>0</v>
      </c>
      <c r="F88" s="53">
        <f>Forside!H99</f>
        <v>0</v>
      </c>
      <c r="G88" s="12">
        <f>Forside!I99</f>
        <v>0</v>
      </c>
      <c r="H88" s="12">
        <f>Forside!J99</f>
        <v>0</v>
      </c>
      <c r="I88" s="12">
        <f>Forside!L99</f>
        <v>0</v>
      </c>
      <c r="J88" s="12">
        <f>Forside!O99</f>
        <v>0</v>
      </c>
      <c r="K88" s="12">
        <f>Forside!Q99</f>
        <v>0</v>
      </c>
      <c r="L88" s="12">
        <f>Forside!R99</f>
        <v>0</v>
      </c>
      <c r="M88" s="44" t="e">
        <f>VLOOKUP(B88,Data_afgrøder!$A$2:$BO$24,COLUMN(Data_afgrøder!BI:BI),FALSE)</f>
        <v>#N/A</v>
      </c>
      <c r="N88" s="44" t="e">
        <f>VLOOKUP(B88,Data_afgrøder!$A$2:$BO$24,COLUMN(Data_afgrøder!BG:BG),FALSE)</f>
        <v>#N/A</v>
      </c>
      <c r="O88" s="12" t="e">
        <f>(IF(H88&gt;0,H88,G88)-VLOOKUP(B88,Data_afgrøder!$A$1:$BH$28,COLUMN(Data_afgrøder!BF:BF),FALSE)-IFERROR(Beregninger_efterafgrøder_udlæg!L89,0))*Forside!$B$3/100</f>
        <v>#N/A</v>
      </c>
      <c r="P88" s="44" t="e">
        <f>O88*44/28*Forside!$B$5</f>
        <v>#N/A</v>
      </c>
      <c r="Q88" s="45" t="e">
        <f>M88*VLOOKUP(B88,Data_afgrøder!$A$1:$BX$29,COLUMN(Data_afgrøder!$BJ$2),FALSE)</f>
        <v>#N/A</v>
      </c>
      <c r="R88" s="126" t="e">
        <f>Q88*Forside!$B$3/100</f>
        <v>#N/A</v>
      </c>
      <c r="S88" s="44" t="e">
        <f>R88*44/28*Forside!$B$5</f>
        <v>#N/A</v>
      </c>
      <c r="T88" s="45" t="e">
        <f>N88*VLOOKUP(B88,Data_afgrøder!$A$1:$BR$29,COLUMN(Data_afgrøder!BK85),FALSE)</f>
        <v>#N/A</v>
      </c>
      <c r="U88" s="45" t="e">
        <f>T88*Forside!$B$3/100</f>
        <v>#N/A</v>
      </c>
      <c r="V88" s="44" t="e">
        <f>U88*44/28*Forside!$B$5</f>
        <v>#N/A</v>
      </c>
      <c r="W88" s="12">
        <f t="shared" si="24"/>
        <v>0</v>
      </c>
      <c r="X88" s="44">
        <f>W88*44/28*Forside!$B$5</f>
        <v>0</v>
      </c>
      <c r="Y88" s="44">
        <f>IF(D88="JB11",'Emissioner organogen jord'!$J$4,0)</f>
        <v>0</v>
      </c>
      <c r="Z88" s="44">
        <f t="shared" si="25"/>
        <v>0</v>
      </c>
      <c r="AA88" s="44">
        <f>Y88+(Z88*44/28*Forside!$B$5)</f>
        <v>0</v>
      </c>
      <c r="AB88" s="44" t="e">
        <f>((M88+N88)*0.45*0.097*VLOOKUP(B88,Data_afgrøder!$A$1:$BM$28,COLUMN(Data_afgrøder!$AS$1),FALSE)*VLOOKUP(Beregninger_afgrøder!B88,Data_afgrøder!$A$1:$BN$29,COLUMN(Data_afgrøder!$AT$1),FALSE))-397</f>
        <v>#N/A</v>
      </c>
      <c r="AC88" s="44" t="e">
        <f t="shared" si="21"/>
        <v>#N/A</v>
      </c>
      <c r="AD88" s="44">
        <f t="shared" si="26"/>
        <v>0</v>
      </c>
      <c r="AE88" s="12">
        <f>IF(H88&gt;0,H88,G88)*Forside!$B$8</f>
        <v>0</v>
      </c>
      <c r="AG88" s="12" t="e">
        <f>VLOOKUP(B88,Data_afgrøder!$A$2:$BO$28,COLUMN(Data_afgrøder!$BL$2),FALSE)</f>
        <v>#N/A</v>
      </c>
      <c r="AH88" s="12" t="e">
        <f>IF(AF88&gt;0,AF88,AG88)*Forside!$B$9</f>
        <v>#N/A</v>
      </c>
      <c r="AI88" s="110"/>
      <c r="AJ88" s="12" t="e">
        <f>VLOOKUP(B88,Data_afgrøder!$A$2:$BO$28,COLUMN(Data_afgrøder!$BM$2),FALSE)</f>
        <v>#N/A</v>
      </c>
      <c r="AK88" s="12" t="e">
        <f>Forside!$B$10*IF(AI88&gt;0,AI88,AJ88)</f>
        <v>#N/A</v>
      </c>
      <c r="AL88" s="12">
        <v>0</v>
      </c>
      <c r="AM88" s="12"/>
      <c r="AN88" s="44">
        <f>IF(Forside!S99="Beregn eller brug standardtal",Beregninger_brændstofforbrug!AE87,Forside!T99)</f>
        <v>0</v>
      </c>
      <c r="AO88" s="12" t="e">
        <f>VLOOKUP(B88,Data_afgrøder!$A$1:$BH$28,COLUMN(Data_afgrøder!AW:AW),FALSE)</f>
        <v>#N/A</v>
      </c>
      <c r="AP88" s="12">
        <f t="shared" si="27"/>
        <v>0</v>
      </c>
      <c r="AQ88" s="12">
        <f>AP88*5*Forside!$B$6</f>
        <v>0</v>
      </c>
      <c r="AR88" s="12">
        <v>0</v>
      </c>
      <c r="AS88" s="12">
        <f>AR88*Forside!$B$6</f>
        <v>0</v>
      </c>
      <c r="AT88" s="12">
        <v>0</v>
      </c>
      <c r="AU88" s="12">
        <f>AT88*Forside!$B$7</f>
        <v>0</v>
      </c>
      <c r="AV88" s="44" t="e">
        <f t="shared" si="28"/>
        <v>#N/A</v>
      </c>
      <c r="AW88" s="92" t="e">
        <f t="shared" si="29"/>
        <v>#N/A</v>
      </c>
      <c r="AX88" s="45" t="e">
        <f>AW88*44/28*Forside!$B$5</f>
        <v>#N/A</v>
      </c>
      <c r="AY88" s="44" t="e">
        <f t="shared" si="30"/>
        <v>#N/A</v>
      </c>
      <c r="AZ88" s="44" t="e">
        <f t="shared" si="31"/>
        <v>#N/A</v>
      </c>
      <c r="BA88" s="44" t="e">
        <f t="shared" si="23"/>
        <v>#N/A</v>
      </c>
      <c r="BC88" s="110"/>
      <c r="BD88" s="153"/>
      <c r="BE88" s="153"/>
      <c r="BF88" s="153"/>
      <c r="BG88" s="108"/>
      <c r="BH88" s="108"/>
    </row>
    <row r="89" spans="1:60" x14ac:dyDescent="0.2">
      <c r="A89" s="12">
        <f>Forside!A100</f>
        <v>0</v>
      </c>
      <c r="B89" s="12">
        <f>Forside!B100</f>
        <v>0</v>
      </c>
      <c r="C89" s="53">
        <f>Forside!C100</f>
        <v>0</v>
      </c>
      <c r="D89" s="12">
        <f>Forside!D100</f>
        <v>0</v>
      </c>
      <c r="E89" s="12">
        <f>Forside!F100</f>
        <v>0</v>
      </c>
      <c r="F89" s="53">
        <f>Forside!H100</f>
        <v>0</v>
      </c>
      <c r="G89" s="12">
        <f>Forside!I100</f>
        <v>0</v>
      </c>
      <c r="H89" s="12">
        <f>Forside!J100</f>
        <v>0</v>
      </c>
      <c r="I89" s="12">
        <f>Forside!L100</f>
        <v>0</v>
      </c>
      <c r="J89" s="12">
        <f>Forside!O100</f>
        <v>0</v>
      </c>
      <c r="K89" s="12">
        <f>Forside!Q100</f>
        <v>0</v>
      </c>
      <c r="L89" s="12">
        <f>Forside!R100</f>
        <v>0</v>
      </c>
      <c r="M89" s="44" t="e">
        <f>VLOOKUP(B89,Data_afgrøder!$A$2:$BO$24,COLUMN(Data_afgrøder!BI:BI),FALSE)</f>
        <v>#N/A</v>
      </c>
      <c r="N89" s="44" t="e">
        <f>VLOOKUP(B89,Data_afgrøder!$A$2:$BO$24,COLUMN(Data_afgrøder!BG:BG),FALSE)</f>
        <v>#N/A</v>
      </c>
      <c r="O89" s="12" t="e">
        <f>(IF(H89&gt;0,H89,G89)-VLOOKUP(B89,Data_afgrøder!$A$1:$BH$28,COLUMN(Data_afgrøder!BF:BF),FALSE)-IFERROR(Beregninger_efterafgrøder_udlæg!L90,0))*Forside!$B$3/100</f>
        <v>#N/A</v>
      </c>
      <c r="P89" s="44" t="e">
        <f>O89*44/28*Forside!$B$5</f>
        <v>#N/A</v>
      </c>
      <c r="Q89" s="45" t="e">
        <f>M89*VLOOKUP(B89,Data_afgrøder!$A$1:$BX$29,COLUMN(Data_afgrøder!$BJ$2),FALSE)</f>
        <v>#N/A</v>
      </c>
      <c r="R89" s="126" t="e">
        <f>Q89*Forside!$B$3/100</f>
        <v>#N/A</v>
      </c>
      <c r="S89" s="44" t="e">
        <f>R89*44/28*Forside!$B$5</f>
        <v>#N/A</v>
      </c>
      <c r="T89" s="45" t="e">
        <f>N89*VLOOKUP(B89,Data_afgrøder!$A$1:$BR$29,COLUMN(Data_afgrøder!BK86),FALSE)</f>
        <v>#N/A</v>
      </c>
      <c r="U89" s="45" t="e">
        <f>T89*Forside!$B$3/100</f>
        <v>#N/A</v>
      </c>
      <c r="V89" s="44" t="e">
        <f>U89*44/28*Forside!$B$5</f>
        <v>#N/A</v>
      </c>
      <c r="W89" s="12">
        <f t="shared" si="24"/>
        <v>0</v>
      </c>
      <c r="X89" s="44">
        <f>W89*44/28*Forside!$B$5</f>
        <v>0</v>
      </c>
      <c r="Y89" s="44">
        <f>IF(D89="JB11",'Emissioner organogen jord'!$J$4,0)</f>
        <v>0</v>
      </c>
      <c r="Z89" s="44">
        <f t="shared" si="25"/>
        <v>0</v>
      </c>
      <c r="AA89" s="44">
        <f>Y89+(Z89*44/28*Forside!$B$5)</f>
        <v>0</v>
      </c>
      <c r="AB89" s="44" t="e">
        <f>((M89+N89)*0.45*0.097*VLOOKUP(B89,Data_afgrøder!$A$1:$BM$28,COLUMN(Data_afgrøder!$AS$1),FALSE)*VLOOKUP(Beregninger_afgrøder!B89,Data_afgrøder!$A$1:$BN$29,COLUMN(Data_afgrøder!$AT$1),FALSE))-397</f>
        <v>#N/A</v>
      </c>
      <c r="AC89" s="44" t="e">
        <f t="shared" si="21"/>
        <v>#N/A</v>
      </c>
      <c r="AD89" s="44">
        <f t="shared" si="26"/>
        <v>0</v>
      </c>
      <c r="AE89" s="12">
        <f>IF(H89&gt;0,H89,G89)*Forside!$B$8</f>
        <v>0</v>
      </c>
      <c r="AG89" s="12" t="e">
        <f>VLOOKUP(B89,Data_afgrøder!$A$2:$BO$28,COLUMN(Data_afgrøder!$BL$2),FALSE)</f>
        <v>#N/A</v>
      </c>
      <c r="AH89" s="12" t="e">
        <f>IF(AF89&gt;0,AF89,AG89)*Forside!$B$9</f>
        <v>#N/A</v>
      </c>
      <c r="AI89" s="110"/>
      <c r="AJ89" s="12" t="e">
        <f>VLOOKUP(B89,Data_afgrøder!$A$2:$BO$28,COLUMN(Data_afgrøder!$BM$2),FALSE)</f>
        <v>#N/A</v>
      </c>
      <c r="AK89" s="12" t="e">
        <f>Forside!$B$10*IF(AI89&gt;0,AI89,AJ89)</f>
        <v>#N/A</v>
      </c>
      <c r="AL89" s="12">
        <v>0</v>
      </c>
      <c r="AM89" s="12"/>
      <c r="AN89" s="44">
        <f>IF(Forside!S100="Beregn eller brug standardtal",Beregninger_brændstofforbrug!AE88,Forside!T100)</f>
        <v>0</v>
      </c>
      <c r="AO89" s="12" t="e">
        <f>VLOOKUP(B89,Data_afgrøder!$A$1:$BH$28,COLUMN(Data_afgrøder!AW:AW),FALSE)</f>
        <v>#N/A</v>
      </c>
      <c r="AP89" s="12">
        <f t="shared" si="27"/>
        <v>0</v>
      </c>
      <c r="AQ89" s="12">
        <f>AP89*5*Forside!$B$6</f>
        <v>0</v>
      </c>
      <c r="AR89" s="12">
        <v>0</v>
      </c>
      <c r="AS89" s="12">
        <f>AR89*Forside!$B$6</f>
        <v>0</v>
      </c>
      <c r="AT89" s="12">
        <v>0</v>
      </c>
      <c r="AU89" s="12">
        <f>AT89*Forside!$B$7</f>
        <v>0</v>
      </c>
      <c r="AV89" s="44" t="e">
        <f t="shared" si="28"/>
        <v>#N/A</v>
      </c>
      <c r="AW89" s="92" t="e">
        <f t="shared" si="29"/>
        <v>#N/A</v>
      </c>
      <c r="AX89" s="45" t="e">
        <f>AW89*44/28*Forside!$B$5</f>
        <v>#N/A</v>
      </c>
      <c r="AY89" s="44" t="e">
        <f t="shared" si="30"/>
        <v>#N/A</v>
      </c>
      <c r="AZ89" s="44" t="e">
        <f t="shared" si="31"/>
        <v>#N/A</v>
      </c>
      <c r="BA89" s="44" t="e">
        <f t="shared" si="23"/>
        <v>#N/A</v>
      </c>
      <c r="BC89" s="110"/>
      <c r="BD89" s="153"/>
      <c r="BE89" s="153"/>
      <c r="BF89" s="153"/>
      <c r="BG89" s="108"/>
      <c r="BH89" s="108"/>
    </row>
    <row r="90" spans="1:60" x14ac:dyDescent="0.2">
      <c r="A90" s="12">
        <f>Forside!A101</f>
        <v>0</v>
      </c>
      <c r="B90" s="12">
        <f>Forside!B101</f>
        <v>0</v>
      </c>
      <c r="C90" s="53">
        <f>Forside!C101</f>
        <v>0</v>
      </c>
      <c r="D90" s="12">
        <f>Forside!D101</f>
        <v>0</v>
      </c>
      <c r="E90" s="12">
        <f>Forside!F101</f>
        <v>0</v>
      </c>
      <c r="F90" s="53">
        <f>Forside!H101</f>
        <v>0</v>
      </c>
      <c r="G90" s="12">
        <f>Forside!I101</f>
        <v>0</v>
      </c>
      <c r="H90" s="12">
        <f>Forside!J101</f>
        <v>0</v>
      </c>
      <c r="I90" s="12">
        <f>Forside!L101</f>
        <v>0</v>
      </c>
      <c r="J90" s="12">
        <f>Forside!O101</f>
        <v>0</v>
      </c>
      <c r="K90" s="12">
        <f>Forside!Q101</f>
        <v>0</v>
      </c>
      <c r="L90" s="12">
        <f>Forside!R101</f>
        <v>0</v>
      </c>
      <c r="M90" s="44" t="e">
        <f>VLOOKUP(B90,Data_afgrøder!$A$2:$BO$24,COLUMN(Data_afgrøder!BI:BI),FALSE)</f>
        <v>#N/A</v>
      </c>
      <c r="N90" s="44" t="e">
        <f>VLOOKUP(B90,Data_afgrøder!$A$2:$BO$24,COLUMN(Data_afgrøder!BG:BG),FALSE)</f>
        <v>#N/A</v>
      </c>
      <c r="O90" s="12" t="e">
        <f>(IF(H90&gt;0,H90,G90)-VLOOKUP(B90,Data_afgrøder!$A$1:$BH$28,COLUMN(Data_afgrøder!BF:BF),FALSE)-IFERROR(Beregninger_efterafgrøder_udlæg!L91,0))*Forside!$B$3/100</f>
        <v>#N/A</v>
      </c>
      <c r="P90" s="44" t="e">
        <f>O90*44/28*Forside!$B$5</f>
        <v>#N/A</v>
      </c>
      <c r="Q90" s="45" t="e">
        <f>M90*VLOOKUP(B90,Data_afgrøder!$A$1:$BX$29,COLUMN(Data_afgrøder!$BJ$2),FALSE)</f>
        <v>#N/A</v>
      </c>
      <c r="R90" s="126" t="e">
        <f>Q90*Forside!$B$3/100</f>
        <v>#N/A</v>
      </c>
      <c r="S90" s="44" t="e">
        <f>R90*44/28*Forside!$B$5</f>
        <v>#N/A</v>
      </c>
      <c r="T90" s="45" t="e">
        <f>N90*VLOOKUP(B90,Data_afgrøder!$A$1:$BR$29,COLUMN(Data_afgrøder!BK87),FALSE)</f>
        <v>#N/A</v>
      </c>
      <c r="U90" s="45" t="e">
        <f>T90*Forside!$B$3/100</f>
        <v>#N/A</v>
      </c>
      <c r="V90" s="44" t="e">
        <f>U90*44/28*Forside!$B$5</f>
        <v>#N/A</v>
      </c>
      <c r="W90" s="12">
        <f t="shared" si="24"/>
        <v>0</v>
      </c>
      <c r="X90" s="44">
        <f>W90*44/28*Forside!$B$5</f>
        <v>0</v>
      </c>
      <c r="Y90" s="44">
        <f>IF(D90="JB11",'Emissioner organogen jord'!$J$4,0)</f>
        <v>0</v>
      </c>
      <c r="Z90" s="44">
        <f t="shared" si="25"/>
        <v>0</v>
      </c>
      <c r="AA90" s="44">
        <f>Y90+(Z90*44/28*Forside!$B$5)</f>
        <v>0</v>
      </c>
      <c r="AB90" s="44" t="e">
        <f>((M90+N90)*0.45*0.097*VLOOKUP(B90,Data_afgrøder!$A$1:$BM$28,COLUMN(Data_afgrøder!$AS$1),FALSE)*VLOOKUP(Beregninger_afgrøder!B90,Data_afgrøder!$A$1:$BN$29,COLUMN(Data_afgrøder!$AT$1),FALSE))-397</f>
        <v>#N/A</v>
      </c>
      <c r="AC90" s="44" t="e">
        <f t="shared" si="21"/>
        <v>#N/A</v>
      </c>
      <c r="AD90" s="44">
        <f t="shared" si="26"/>
        <v>0</v>
      </c>
      <c r="AE90" s="12">
        <f>IF(H90&gt;0,H90,G90)*Forside!$B$8</f>
        <v>0</v>
      </c>
      <c r="AG90" s="12" t="e">
        <f>VLOOKUP(B90,Data_afgrøder!$A$2:$BO$28,COLUMN(Data_afgrøder!$BL$2),FALSE)</f>
        <v>#N/A</v>
      </c>
      <c r="AH90" s="12" t="e">
        <f>IF(AF90&gt;0,AF90,AG90)*Forside!$B$9</f>
        <v>#N/A</v>
      </c>
      <c r="AI90" s="110"/>
      <c r="AJ90" s="12" t="e">
        <f>VLOOKUP(B90,Data_afgrøder!$A$2:$BO$28,COLUMN(Data_afgrøder!$BM$2),FALSE)</f>
        <v>#N/A</v>
      </c>
      <c r="AK90" s="12" t="e">
        <f>Forside!$B$10*IF(AI90&gt;0,AI90,AJ90)</f>
        <v>#N/A</v>
      </c>
      <c r="AL90" s="12">
        <v>0</v>
      </c>
      <c r="AM90" s="12"/>
      <c r="AN90" s="44">
        <f>IF(Forside!S101="Beregn eller brug standardtal",Beregninger_brændstofforbrug!AE89,Forside!T101)</f>
        <v>0</v>
      </c>
      <c r="AO90" s="12" t="e">
        <f>VLOOKUP(B90,Data_afgrøder!$A$1:$BH$28,COLUMN(Data_afgrøder!AW:AW),FALSE)</f>
        <v>#N/A</v>
      </c>
      <c r="AP90" s="12">
        <f t="shared" si="27"/>
        <v>0</v>
      </c>
      <c r="AQ90" s="12">
        <f>AP90*5*Forside!$B$6</f>
        <v>0</v>
      </c>
      <c r="AR90" s="12">
        <v>0</v>
      </c>
      <c r="AS90" s="12">
        <f>AR90*Forside!$B$6</f>
        <v>0</v>
      </c>
      <c r="AT90" s="12">
        <v>0</v>
      </c>
      <c r="AU90" s="12">
        <f>AT90*Forside!$B$7</f>
        <v>0</v>
      </c>
      <c r="AV90" s="44" t="e">
        <f t="shared" si="28"/>
        <v>#N/A</v>
      </c>
      <c r="AW90" s="92" t="e">
        <f t="shared" si="29"/>
        <v>#N/A</v>
      </c>
      <c r="AX90" s="45" t="e">
        <f>AW90*44/28*Forside!$B$5</f>
        <v>#N/A</v>
      </c>
      <c r="AY90" s="44" t="e">
        <f t="shared" si="30"/>
        <v>#N/A</v>
      </c>
      <c r="AZ90" s="44" t="e">
        <f t="shared" si="31"/>
        <v>#N/A</v>
      </c>
      <c r="BA90" s="44" t="e">
        <f t="shared" si="23"/>
        <v>#N/A</v>
      </c>
      <c r="BC90" s="110"/>
      <c r="BD90" s="153"/>
      <c r="BE90" s="153"/>
      <c r="BF90" s="153"/>
      <c r="BG90" s="108"/>
      <c r="BH90" s="108"/>
    </row>
    <row r="91" spans="1:60" x14ac:dyDescent="0.2">
      <c r="A91" s="12">
        <f>Forside!A102</f>
        <v>0</v>
      </c>
      <c r="B91" s="12">
        <f>Forside!B102</f>
        <v>0</v>
      </c>
      <c r="C91" s="53">
        <f>Forside!C102</f>
        <v>0</v>
      </c>
      <c r="D91" s="12">
        <f>Forside!D102</f>
        <v>0</v>
      </c>
      <c r="E91" s="12">
        <f>Forside!F102</f>
        <v>0</v>
      </c>
      <c r="F91" s="53">
        <f>Forside!H102</f>
        <v>0</v>
      </c>
      <c r="G91" s="12">
        <f>Forside!I102</f>
        <v>0</v>
      </c>
      <c r="H91" s="12">
        <f>Forside!J102</f>
        <v>0</v>
      </c>
      <c r="I91" s="12">
        <f>Forside!L102</f>
        <v>0</v>
      </c>
      <c r="J91" s="12">
        <f>Forside!O102</f>
        <v>0</v>
      </c>
      <c r="K91" s="12">
        <f>Forside!Q102</f>
        <v>0</v>
      </c>
      <c r="L91" s="12">
        <f>Forside!R102</f>
        <v>0</v>
      </c>
      <c r="M91" s="44" t="e">
        <f>VLOOKUP(B91,Data_afgrøder!$A$2:$BO$24,COLUMN(Data_afgrøder!BI:BI),FALSE)</f>
        <v>#N/A</v>
      </c>
      <c r="N91" s="44" t="e">
        <f>VLOOKUP(B91,Data_afgrøder!$A$2:$BO$24,COLUMN(Data_afgrøder!BG:BG),FALSE)</f>
        <v>#N/A</v>
      </c>
      <c r="O91" s="12" t="e">
        <f>(IF(H91&gt;0,H91,G91)-VLOOKUP(B91,Data_afgrøder!$A$1:$BH$28,COLUMN(Data_afgrøder!BF:BF),FALSE)-IFERROR(Beregninger_efterafgrøder_udlæg!L92,0))*Forside!$B$3/100</f>
        <v>#N/A</v>
      </c>
      <c r="P91" s="44" t="e">
        <f>O91*44/28*Forside!$B$5</f>
        <v>#N/A</v>
      </c>
      <c r="Q91" s="45" t="e">
        <f>M91*VLOOKUP(B91,Data_afgrøder!$A$1:$BX$29,COLUMN(Data_afgrøder!$BJ$2),FALSE)</f>
        <v>#N/A</v>
      </c>
      <c r="R91" s="126" t="e">
        <f>Q91*Forside!$B$3/100</f>
        <v>#N/A</v>
      </c>
      <c r="S91" s="44" t="e">
        <f>R91*44/28*Forside!$B$5</f>
        <v>#N/A</v>
      </c>
      <c r="T91" s="45" t="e">
        <f>N91*VLOOKUP(B91,Data_afgrøder!$A$1:$BR$29,COLUMN(Data_afgrøder!BK88),FALSE)</f>
        <v>#N/A</v>
      </c>
      <c r="U91" s="45" t="e">
        <f>T91*Forside!$B$3/100</f>
        <v>#N/A</v>
      </c>
      <c r="V91" s="44" t="e">
        <f>U91*44/28*Forside!$B$5</f>
        <v>#N/A</v>
      </c>
      <c r="W91" s="12">
        <f t="shared" si="24"/>
        <v>0</v>
      </c>
      <c r="X91" s="44">
        <f>W91*44/28*Forside!$B$5</f>
        <v>0</v>
      </c>
      <c r="Y91" s="44">
        <f>IF(D91="JB11",'Emissioner organogen jord'!$J$4,0)</f>
        <v>0</v>
      </c>
      <c r="Z91" s="44">
        <f t="shared" si="25"/>
        <v>0</v>
      </c>
      <c r="AA91" s="44">
        <f>Y91+(Z91*44/28*Forside!$B$5)</f>
        <v>0</v>
      </c>
      <c r="AB91" s="44" t="e">
        <f>((M91+N91)*0.45*0.097*VLOOKUP(B91,Data_afgrøder!$A$1:$BM$28,COLUMN(Data_afgrøder!$AS$1),FALSE)*VLOOKUP(Beregninger_afgrøder!B91,Data_afgrøder!$A$1:$BN$29,COLUMN(Data_afgrøder!$AT$1),FALSE))-397</f>
        <v>#N/A</v>
      </c>
      <c r="AC91" s="44" t="e">
        <f t="shared" si="21"/>
        <v>#N/A</v>
      </c>
      <c r="AD91" s="44">
        <f t="shared" si="26"/>
        <v>0</v>
      </c>
      <c r="AE91" s="12">
        <f>IF(H91&gt;0,H91,G91)*Forside!$B$8</f>
        <v>0</v>
      </c>
      <c r="AG91" s="12" t="e">
        <f>VLOOKUP(B91,Data_afgrøder!$A$2:$BO$28,COLUMN(Data_afgrøder!$BL$2),FALSE)</f>
        <v>#N/A</v>
      </c>
      <c r="AH91" s="12" t="e">
        <f>IF(AF91&gt;0,AF91,AG91)*Forside!$B$9</f>
        <v>#N/A</v>
      </c>
      <c r="AI91" s="110"/>
      <c r="AJ91" s="12" t="e">
        <f>VLOOKUP(B91,Data_afgrøder!$A$2:$BO$28,COLUMN(Data_afgrøder!$BM$2),FALSE)</f>
        <v>#N/A</v>
      </c>
      <c r="AK91" s="12" t="e">
        <f>Forside!$B$10*IF(AI91&gt;0,AI91,AJ91)</f>
        <v>#N/A</v>
      </c>
      <c r="AL91" s="12">
        <v>0</v>
      </c>
      <c r="AM91" s="12"/>
      <c r="AN91" s="44">
        <f>IF(Forside!S102="Beregn eller brug standardtal",Beregninger_brændstofforbrug!AE90,Forside!T102)</f>
        <v>0</v>
      </c>
      <c r="AO91" s="12" t="e">
        <f>VLOOKUP(B91,Data_afgrøder!$A$1:$BH$28,COLUMN(Data_afgrøder!AW:AW),FALSE)</f>
        <v>#N/A</v>
      </c>
      <c r="AP91" s="12">
        <f t="shared" si="27"/>
        <v>0</v>
      </c>
      <c r="AQ91" s="12">
        <f>AP91*5*Forside!$B$6</f>
        <v>0</v>
      </c>
      <c r="AR91" s="12">
        <v>0</v>
      </c>
      <c r="AS91" s="12">
        <f>AR91*Forside!$B$6</f>
        <v>0</v>
      </c>
      <c r="AT91" s="12">
        <v>0</v>
      </c>
      <c r="AU91" s="12">
        <f>AT91*Forside!$B$7</f>
        <v>0</v>
      </c>
      <c r="AV91" s="44" t="e">
        <f t="shared" si="28"/>
        <v>#N/A</v>
      </c>
      <c r="AW91" s="92" t="e">
        <f t="shared" si="29"/>
        <v>#N/A</v>
      </c>
      <c r="AX91" s="45" t="e">
        <f>AW91*44/28*Forside!$B$5</f>
        <v>#N/A</v>
      </c>
      <c r="AY91" s="44" t="e">
        <f t="shared" si="30"/>
        <v>#N/A</v>
      </c>
      <c r="AZ91" s="44" t="e">
        <f t="shared" si="31"/>
        <v>#N/A</v>
      </c>
      <c r="BA91" s="44" t="e">
        <f t="shared" si="23"/>
        <v>#N/A</v>
      </c>
      <c r="BC91" s="110"/>
      <c r="BD91" s="153"/>
      <c r="BE91" s="153"/>
      <c r="BF91" s="153"/>
      <c r="BG91" s="108"/>
      <c r="BH91" s="108"/>
    </row>
    <row r="92" spans="1:60" x14ac:dyDescent="0.2">
      <c r="A92" s="12">
        <f>Forside!A103</f>
        <v>0</v>
      </c>
      <c r="B92" s="12">
        <f>Forside!B103</f>
        <v>0</v>
      </c>
      <c r="C92" s="53">
        <f>Forside!C103</f>
        <v>0</v>
      </c>
      <c r="D92" s="12">
        <f>Forside!D103</f>
        <v>0</v>
      </c>
      <c r="E92" s="12">
        <f>Forside!F103</f>
        <v>0</v>
      </c>
      <c r="F92" s="53">
        <f>Forside!H103</f>
        <v>0</v>
      </c>
      <c r="G92" s="12">
        <f>Forside!I103</f>
        <v>0</v>
      </c>
      <c r="H92" s="12">
        <f>Forside!J103</f>
        <v>0</v>
      </c>
      <c r="I92" s="12">
        <f>Forside!L103</f>
        <v>0</v>
      </c>
      <c r="J92" s="12">
        <f>Forside!O103</f>
        <v>0</v>
      </c>
      <c r="K92" s="12">
        <f>Forside!Q103</f>
        <v>0</v>
      </c>
      <c r="L92" s="12">
        <f>Forside!R103</f>
        <v>0</v>
      </c>
      <c r="M92" s="44" t="e">
        <f>VLOOKUP(B92,Data_afgrøder!$A$2:$BO$24,COLUMN(Data_afgrøder!BI:BI),FALSE)</f>
        <v>#N/A</v>
      </c>
      <c r="N92" s="44" t="e">
        <f>VLOOKUP(B92,Data_afgrøder!$A$2:$BO$24,COLUMN(Data_afgrøder!BG:BG),FALSE)</f>
        <v>#N/A</v>
      </c>
      <c r="O92" s="12" t="e">
        <f>(IF(H92&gt;0,H92,G92)-VLOOKUP(B92,Data_afgrøder!$A$1:$BH$28,COLUMN(Data_afgrøder!BF:BF),FALSE)-IFERROR(Beregninger_efterafgrøder_udlæg!L93,0))*Forside!$B$3/100</f>
        <v>#N/A</v>
      </c>
      <c r="P92" s="44" t="e">
        <f>O92*44/28*Forside!$B$5</f>
        <v>#N/A</v>
      </c>
      <c r="Q92" s="45" t="e">
        <f>M92*VLOOKUP(B92,Data_afgrøder!$A$1:$BX$29,COLUMN(Data_afgrøder!$BJ$2),FALSE)</f>
        <v>#N/A</v>
      </c>
      <c r="R92" s="126" t="e">
        <f>Q92*Forside!$B$3/100</f>
        <v>#N/A</v>
      </c>
      <c r="S92" s="44" t="e">
        <f>R92*44/28*Forside!$B$5</f>
        <v>#N/A</v>
      </c>
      <c r="T92" s="45" t="e">
        <f>N92*VLOOKUP(B92,Data_afgrøder!$A$1:$BR$29,COLUMN(Data_afgrøder!BK89),FALSE)</f>
        <v>#N/A</v>
      </c>
      <c r="U92" s="45" t="e">
        <f>T92*Forside!$B$3/100</f>
        <v>#N/A</v>
      </c>
      <c r="V92" s="44" t="e">
        <f>U92*44/28*Forside!$B$5</f>
        <v>#N/A</v>
      </c>
      <c r="W92" s="12">
        <f t="shared" si="24"/>
        <v>0</v>
      </c>
      <c r="X92" s="44">
        <f>W92*44/28*Forside!$B$5</f>
        <v>0</v>
      </c>
      <c r="Y92" s="44">
        <f>IF(D92="JB11",'Emissioner organogen jord'!$J$4,0)</f>
        <v>0</v>
      </c>
      <c r="Z92" s="44">
        <f t="shared" si="25"/>
        <v>0</v>
      </c>
      <c r="AA92" s="44">
        <f>Y92+(Z92*44/28*Forside!$B$5)</f>
        <v>0</v>
      </c>
      <c r="AB92" s="44" t="e">
        <f>((M92+N92)*0.45*0.097*VLOOKUP(B92,Data_afgrøder!$A$1:$BM$28,COLUMN(Data_afgrøder!$AS$1),FALSE)*VLOOKUP(Beregninger_afgrøder!B92,Data_afgrøder!$A$1:$BN$29,COLUMN(Data_afgrøder!$AT$1),FALSE))-397</f>
        <v>#N/A</v>
      </c>
      <c r="AC92" s="44" t="e">
        <f t="shared" si="21"/>
        <v>#N/A</v>
      </c>
      <c r="AD92" s="44">
        <f t="shared" si="26"/>
        <v>0</v>
      </c>
      <c r="AE92" s="12">
        <f>IF(H92&gt;0,H92,G92)*Forside!$B$8</f>
        <v>0</v>
      </c>
      <c r="AG92" s="12" t="e">
        <f>VLOOKUP(B92,Data_afgrøder!$A$2:$BO$28,COLUMN(Data_afgrøder!$BL$2),FALSE)</f>
        <v>#N/A</v>
      </c>
      <c r="AH92" s="12" t="e">
        <f>IF(AF92&gt;0,AF92,AG92)*Forside!$B$9</f>
        <v>#N/A</v>
      </c>
      <c r="AI92" s="110"/>
      <c r="AJ92" s="12" t="e">
        <f>VLOOKUP(B92,Data_afgrøder!$A$2:$BO$28,COLUMN(Data_afgrøder!$BM$2),FALSE)</f>
        <v>#N/A</v>
      </c>
      <c r="AK92" s="12" t="e">
        <f>Forside!$B$10*IF(AI92&gt;0,AI92,AJ92)</f>
        <v>#N/A</v>
      </c>
      <c r="AL92" s="12">
        <v>0</v>
      </c>
      <c r="AM92" s="12"/>
      <c r="AN92" s="44">
        <f>IF(Forside!S103="Beregn eller brug standardtal",Beregninger_brændstofforbrug!AE91,Forside!T103)</f>
        <v>0</v>
      </c>
      <c r="AO92" s="12" t="e">
        <f>VLOOKUP(B92,Data_afgrøder!$A$1:$BH$28,COLUMN(Data_afgrøder!AW:AW),FALSE)</f>
        <v>#N/A</v>
      </c>
      <c r="AP92" s="12">
        <f t="shared" si="27"/>
        <v>0</v>
      </c>
      <c r="AQ92" s="12">
        <f>AP92*5*Forside!$B$6</f>
        <v>0</v>
      </c>
      <c r="AR92" s="12">
        <v>0</v>
      </c>
      <c r="AS92" s="12">
        <f>AR92*Forside!$B$6</f>
        <v>0</v>
      </c>
      <c r="AT92" s="12">
        <v>0</v>
      </c>
      <c r="AU92" s="12">
        <f>AT92*Forside!$B$7</f>
        <v>0</v>
      </c>
      <c r="AV92" s="44" t="e">
        <f t="shared" si="28"/>
        <v>#N/A</v>
      </c>
      <c r="AW92" s="92" t="e">
        <f t="shared" si="29"/>
        <v>#N/A</v>
      </c>
      <c r="AX92" s="45" t="e">
        <f>AW92*44/28*Forside!$B$5</f>
        <v>#N/A</v>
      </c>
      <c r="AY92" s="44" t="e">
        <f t="shared" si="30"/>
        <v>#N/A</v>
      </c>
      <c r="AZ92" s="44" t="e">
        <f t="shared" si="31"/>
        <v>#N/A</v>
      </c>
      <c r="BA92" s="44" t="e">
        <f t="shared" si="23"/>
        <v>#N/A</v>
      </c>
      <c r="BC92" s="110"/>
      <c r="BD92" s="153"/>
      <c r="BE92" s="153"/>
      <c r="BF92" s="153"/>
      <c r="BG92" s="108"/>
      <c r="BH92" s="108"/>
    </row>
    <row r="93" spans="1:60" x14ac:dyDescent="0.2">
      <c r="A93" s="12">
        <f>Forside!A104</f>
        <v>0</v>
      </c>
      <c r="B93" s="12">
        <f>Forside!B104</f>
        <v>0</v>
      </c>
      <c r="C93" s="53">
        <f>Forside!C104</f>
        <v>0</v>
      </c>
      <c r="D93" s="12">
        <f>Forside!D104</f>
        <v>0</v>
      </c>
      <c r="E93" s="12">
        <f>Forside!F104</f>
        <v>0</v>
      </c>
      <c r="F93" s="53">
        <f>Forside!H104</f>
        <v>0</v>
      </c>
      <c r="G93" s="12">
        <f>Forside!I104</f>
        <v>0</v>
      </c>
      <c r="H93" s="12">
        <f>Forside!J104</f>
        <v>0</v>
      </c>
      <c r="I93" s="12">
        <f>Forside!L104</f>
        <v>0</v>
      </c>
      <c r="J93" s="12">
        <f>Forside!O104</f>
        <v>0</v>
      </c>
      <c r="K93" s="12">
        <f>Forside!Q104</f>
        <v>0</v>
      </c>
      <c r="L93" s="12">
        <f>Forside!R104</f>
        <v>0</v>
      </c>
      <c r="M93" s="44" t="e">
        <f>VLOOKUP(B93,Data_afgrøder!$A$2:$BO$24,COLUMN(Data_afgrøder!BI:BI),FALSE)</f>
        <v>#N/A</v>
      </c>
      <c r="N93" s="44" t="e">
        <f>VLOOKUP(B93,Data_afgrøder!$A$2:$BO$24,COLUMN(Data_afgrøder!BG:BG),FALSE)</f>
        <v>#N/A</v>
      </c>
      <c r="O93" s="12" t="e">
        <f>(IF(H93&gt;0,H93,G93)-VLOOKUP(B93,Data_afgrøder!$A$1:$BH$28,COLUMN(Data_afgrøder!BF:BF),FALSE)-IFERROR(Beregninger_efterafgrøder_udlæg!L94,0))*Forside!$B$3/100</f>
        <v>#N/A</v>
      </c>
      <c r="P93" s="44" t="e">
        <f>O93*44/28*Forside!$B$5</f>
        <v>#N/A</v>
      </c>
      <c r="Q93" s="45" t="e">
        <f>M93*VLOOKUP(B93,Data_afgrøder!$A$1:$BX$29,COLUMN(Data_afgrøder!$BJ$2),FALSE)</f>
        <v>#N/A</v>
      </c>
      <c r="R93" s="126" t="e">
        <f>Q93*Forside!$B$3/100</f>
        <v>#N/A</v>
      </c>
      <c r="S93" s="44" t="e">
        <f>R93*44/28*Forside!$B$5</f>
        <v>#N/A</v>
      </c>
      <c r="T93" s="45" t="e">
        <f>N93*VLOOKUP(B93,Data_afgrøder!$A$1:$BR$29,COLUMN(Data_afgrøder!BK90),FALSE)</f>
        <v>#N/A</v>
      </c>
      <c r="U93" s="45" t="e">
        <f>T93*Forside!$B$3/100</f>
        <v>#N/A</v>
      </c>
      <c r="V93" s="44" t="e">
        <f>U93*44/28*Forside!$B$5</f>
        <v>#N/A</v>
      </c>
      <c r="W93" s="12">
        <f t="shared" si="24"/>
        <v>0</v>
      </c>
      <c r="X93" s="44">
        <f>W93*44/28*Forside!$B$5</f>
        <v>0</v>
      </c>
      <c r="Y93" s="44">
        <f>IF(D93="JB11",'Emissioner organogen jord'!$J$4,0)</f>
        <v>0</v>
      </c>
      <c r="Z93" s="44">
        <f t="shared" si="25"/>
        <v>0</v>
      </c>
      <c r="AA93" s="44">
        <f>Y93+(Z93*44/28*Forside!$B$5)</f>
        <v>0</v>
      </c>
      <c r="AB93" s="44" t="e">
        <f>((M93+N93)*0.45*0.097*VLOOKUP(B93,Data_afgrøder!$A$1:$BM$28,COLUMN(Data_afgrøder!$AS$1),FALSE)*VLOOKUP(Beregninger_afgrøder!B93,Data_afgrøder!$A$1:$BN$29,COLUMN(Data_afgrøder!$AT$1),FALSE))-397</f>
        <v>#N/A</v>
      </c>
      <c r="AC93" s="44" t="e">
        <f t="shared" si="21"/>
        <v>#N/A</v>
      </c>
      <c r="AD93" s="44">
        <f t="shared" si="26"/>
        <v>0</v>
      </c>
      <c r="AE93" s="12">
        <f>IF(H93&gt;0,H93,G93)*Forside!$B$8</f>
        <v>0</v>
      </c>
      <c r="AG93" s="12" t="e">
        <f>VLOOKUP(B93,Data_afgrøder!$A$2:$BO$28,COLUMN(Data_afgrøder!$BL$2),FALSE)</f>
        <v>#N/A</v>
      </c>
      <c r="AH93" s="12" t="e">
        <f>IF(AF93&gt;0,AF93,AG93)*Forside!$B$9</f>
        <v>#N/A</v>
      </c>
      <c r="AI93" s="110"/>
      <c r="AJ93" s="12" t="e">
        <f>VLOOKUP(B93,Data_afgrøder!$A$2:$BO$28,COLUMN(Data_afgrøder!$BM$2),FALSE)</f>
        <v>#N/A</v>
      </c>
      <c r="AK93" s="12" t="e">
        <f>Forside!$B$10*IF(AI93&gt;0,AI93,AJ93)</f>
        <v>#N/A</v>
      </c>
      <c r="AL93" s="12">
        <v>0</v>
      </c>
      <c r="AM93" s="12"/>
      <c r="AN93" s="44">
        <f>IF(Forside!S104="Beregn eller brug standardtal",Beregninger_brændstofforbrug!AE92,Forside!T104)</f>
        <v>0</v>
      </c>
      <c r="AO93" s="12" t="e">
        <f>VLOOKUP(B93,Data_afgrøder!$A$1:$BH$28,COLUMN(Data_afgrøder!AW:AW),FALSE)</f>
        <v>#N/A</v>
      </c>
      <c r="AP93" s="12">
        <f t="shared" si="27"/>
        <v>0</v>
      </c>
      <c r="AQ93" s="12">
        <f>AP93*5*Forside!$B$6</f>
        <v>0</v>
      </c>
      <c r="AR93" s="12">
        <v>0</v>
      </c>
      <c r="AS93" s="12">
        <f>AR93*Forside!$B$6</f>
        <v>0</v>
      </c>
      <c r="AT93" s="12">
        <v>0</v>
      </c>
      <c r="AU93" s="12">
        <f>AT93*Forside!$B$7</f>
        <v>0</v>
      </c>
      <c r="AV93" s="44" t="e">
        <f t="shared" si="28"/>
        <v>#N/A</v>
      </c>
      <c r="AW93" s="92" t="e">
        <f t="shared" si="29"/>
        <v>#N/A</v>
      </c>
      <c r="AX93" s="45" t="e">
        <f>AW93*44/28*Forside!$B$5</f>
        <v>#N/A</v>
      </c>
      <c r="AY93" s="44" t="e">
        <f t="shared" si="30"/>
        <v>#N/A</v>
      </c>
      <c r="AZ93" s="44" t="e">
        <f t="shared" si="31"/>
        <v>#N/A</v>
      </c>
      <c r="BA93" s="44" t="e">
        <f t="shared" si="23"/>
        <v>#N/A</v>
      </c>
      <c r="BC93" s="110"/>
      <c r="BD93" s="153"/>
      <c r="BE93" s="153"/>
      <c r="BF93" s="153"/>
      <c r="BG93" s="108"/>
      <c r="BH93" s="108"/>
    </row>
    <row r="94" spans="1:60" x14ac:dyDescent="0.2">
      <c r="A94" s="12">
        <f>Forside!A105</f>
        <v>0</v>
      </c>
      <c r="B94" s="12">
        <f>Forside!B105</f>
        <v>0</v>
      </c>
      <c r="C94" s="53">
        <f>Forside!C105</f>
        <v>0</v>
      </c>
      <c r="D94" s="12">
        <f>Forside!D105</f>
        <v>0</v>
      </c>
      <c r="E94" s="12">
        <f>Forside!F105</f>
        <v>0</v>
      </c>
      <c r="F94" s="53">
        <f>Forside!H105</f>
        <v>0</v>
      </c>
      <c r="G94" s="12">
        <f>Forside!I105</f>
        <v>0</v>
      </c>
      <c r="H94" s="12">
        <f>Forside!J105</f>
        <v>0</v>
      </c>
      <c r="I94" s="12">
        <f>Forside!L105</f>
        <v>0</v>
      </c>
      <c r="J94" s="12">
        <f>Forside!O105</f>
        <v>0</v>
      </c>
      <c r="K94" s="12">
        <f>Forside!Q105</f>
        <v>0</v>
      </c>
      <c r="L94" s="12">
        <f>Forside!R105</f>
        <v>0</v>
      </c>
      <c r="M94" s="44" t="e">
        <f>VLOOKUP(B94,Data_afgrøder!$A$2:$BO$24,COLUMN(Data_afgrøder!BI:BI),FALSE)</f>
        <v>#N/A</v>
      </c>
      <c r="N94" s="44" t="e">
        <f>VLOOKUP(B94,Data_afgrøder!$A$2:$BO$24,COLUMN(Data_afgrøder!BG:BG),FALSE)</f>
        <v>#N/A</v>
      </c>
      <c r="O94" s="12" t="e">
        <f>(IF(H94&gt;0,H94,G94)-VLOOKUP(B94,Data_afgrøder!$A$1:$BH$28,COLUMN(Data_afgrøder!BF:BF),FALSE)-IFERROR(Beregninger_efterafgrøder_udlæg!L95,0))*Forside!$B$3/100</f>
        <v>#N/A</v>
      </c>
      <c r="P94" s="44" t="e">
        <f>O94*44/28*Forside!$B$5</f>
        <v>#N/A</v>
      </c>
      <c r="Q94" s="45" t="e">
        <f>M94*VLOOKUP(B94,Data_afgrøder!$A$1:$BX$29,COLUMN(Data_afgrøder!$BJ$2),FALSE)</f>
        <v>#N/A</v>
      </c>
      <c r="R94" s="126" t="e">
        <f>Q94*Forside!$B$3/100</f>
        <v>#N/A</v>
      </c>
      <c r="S94" s="44" t="e">
        <f>R94*44/28*Forside!$B$5</f>
        <v>#N/A</v>
      </c>
      <c r="T94" s="45" t="e">
        <f>N94*VLOOKUP(B94,Data_afgrøder!$A$1:$BR$29,COLUMN(Data_afgrøder!BK91),FALSE)</f>
        <v>#N/A</v>
      </c>
      <c r="U94" s="45" t="e">
        <f>T94*Forside!$B$3/100</f>
        <v>#N/A</v>
      </c>
      <c r="V94" s="44" t="e">
        <f>U94*44/28*Forside!$B$5</f>
        <v>#N/A</v>
      </c>
      <c r="W94" s="12">
        <f t="shared" si="24"/>
        <v>0</v>
      </c>
      <c r="X94" s="44">
        <f>W94*44/28*Forside!$B$5</f>
        <v>0</v>
      </c>
      <c r="Y94" s="44">
        <f>IF(D94="JB11",'Emissioner organogen jord'!$J$4,0)</f>
        <v>0</v>
      </c>
      <c r="Z94" s="44">
        <f t="shared" si="25"/>
        <v>0</v>
      </c>
      <c r="AA94" s="44">
        <f>Y94+(Z94*44/28*Forside!$B$5)</f>
        <v>0</v>
      </c>
      <c r="AB94" s="44" t="e">
        <f>((M94+N94)*0.45*0.097*VLOOKUP(B94,Data_afgrøder!$A$1:$BM$28,COLUMN(Data_afgrøder!$AS$1),FALSE)*VLOOKUP(Beregninger_afgrøder!B94,Data_afgrøder!$A$1:$BN$29,COLUMN(Data_afgrøder!$AT$1),FALSE))-397</f>
        <v>#N/A</v>
      </c>
      <c r="AC94" s="44" t="e">
        <f t="shared" si="21"/>
        <v>#N/A</v>
      </c>
      <c r="AD94" s="44">
        <f t="shared" si="26"/>
        <v>0</v>
      </c>
      <c r="AE94" s="12">
        <f>IF(H94&gt;0,H94,G94)*Forside!$B$8</f>
        <v>0</v>
      </c>
      <c r="AG94" s="12" t="e">
        <f>VLOOKUP(B94,Data_afgrøder!$A$2:$BO$28,COLUMN(Data_afgrøder!$BL$2),FALSE)</f>
        <v>#N/A</v>
      </c>
      <c r="AH94" s="12" t="e">
        <f>IF(AF94&gt;0,AF94,AG94)*Forside!$B$9</f>
        <v>#N/A</v>
      </c>
      <c r="AI94" s="110"/>
      <c r="AJ94" s="12" t="e">
        <f>VLOOKUP(B94,Data_afgrøder!$A$2:$BO$28,COLUMN(Data_afgrøder!$BM$2),FALSE)</f>
        <v>#N/A</v>
      </c>
      <c r="AK94" s="12" t="e">
        <f>Forside!$B$10*IF(AI94&gt;0,AI94,AJ94)</f>
        <v>#N/A</v>
      </c>
      <c r="AL94" s="12">
        <v>0</v>
      </c>
      <c r="AM94" s="12"/>
      <c r="AN94" s="44">
        <f>IF(Forside!S105="Beregn eller brug standardtal",Beregninger_brændstofforbrug!AE93,Forside!T105)</f>
        <v>0</v>
      </c>
      <c r="AO94" s="12" t="e">
        <f>VLOOKUP(B94,Data_afgrøder!$A$1:$BH$28,COLUMN(Data_afgrøder!AW:AW),FALSE)</f>
        <v>#N/A</v>
      </c>
      <c r="AP94" s="12">
        <f t="shared" si="27"/>
        <v>0</v>
      </c>
      <c r="AQ94" s="12">
        <f>AP94*5*Forside!$B$6</f>
        <v>0</v>
      </c>
      <c r="AR94" s="12">
        <v>0</v>
      </c>
      <c r="AS94" s="12">
        <f>AR94*Forside!$B$6</f>
        <v>0</v>
      </c>
      <c r="AT94" s="12">
        <v>0</v>
      </c>
      <c r="AU94" s="12">
        <f>AT94*Forside!$B$7</f>
        <v>0</v>
      </c>
      <c r="AV94" s="44" t="e">
        <f t="shared" si="28"/>
        <v>#N/A</v>
      </c>
      <c r="AW94" s="92" t="e">
        <f t="shared" si="29"/>
        <v>#N/A</v>
      </c>
      <c r="AX94" s="45" t="e">
        <f>AW94*44/28*Forside!$B$5</f>
        <v>#N/A</v>
      </c>
      <c r="AY94" s="44" t="e">
        <f t="shared" si="30"/>
        <v>#N/A</v>
      </c>
      <c r="AZ94" s="44" t="e">
        <f t="shared" si="31"/>
        <v>#N/A</v>
      </c>
      <c r="BA94" s="44" t="e">
        <f t="shared" si="23"/>
        <v>#N/A</v>
      </c>
      <c r="BC94" s="110"/>
      <c r="BD94" s="153"/>
      <c r="BE94" s="153"/>
      <c r="BF94" s="153"/>
      <c r="BG94" s="108"/>
      <c r="BH94" s="108"/>
    </row>
    <row r="95" spans="1:60" x14ac:dyDescent="0.2">
      <c r="A95" s="12">
        <f>Forside!A106</f>
        <v>0</v>
      </c>
      <c r="B95" s="12">
        <f>Forside!B106</f>
        <v>0</v>
      </c>
      <c r="C95" s="53">
        <f>Forside!C106</f>
        <v>0</v>
      </c>
      <c r="D95" s="12">
        <f>Forside!D106</f>
        <v>0</v>
      </c>
      <c r="E95" s="12">
        <f>Forside!F106</f>
        <v>0</v>
      </c>
      <c r="F95" s="53">
        <f>Forside!H106</f>
        <v>0</v>
      </c>
      <c r="G95" s="12">
        <f>Forside!I106</f>
        <v>0</v>
      </c>
      <c r="H95" s="12">
        <f>Forside!J106</f>
        <v>0</v>
      </c>
      <c r="I95" s="12">
        <f>Forside!L106</f>
        <v>0</v>
      </c>
      <c r="J95" s="12">
        <f>Forside!O106</f>
        <v>0</v>
      </c>
      <c r="K95" s="12">
        <f>Forside!Q106</f>
        <v>0</v>
      </c>
      <c r="L95" s="12">
        <f>Forside!R106</f>
        <v>0</v>
      </c>
      <c r="M95" s="44" t="e">
        <f>VLOOKUP(B95,Data_afgrøder!$A$2:$BO$24,COLUMN(Data_afgrøder!BI:BI),FALSE)</f>
        <v>#N/A</v>
      </c>
      <c r="N95" s="44" t="e">
        <f>VLOOKUP(B95,Data_afgrøder!$A$2:$BO$24,COLUMN(Data_afgrøder!BG:BG),FALSE)</f>
        <v>#N/A</v>
      </c>
      <c r="O95" s="12" t="e">
        <f>(IF(H95&gt;0,H95,G95)-VLOOKUP(B95,Data_afgrøder!$A$1:$BH$28,COLUMN(Data_afgrøder!BF:BF),FALSE)-IFERROR(Beregninger_efterafgrøder_udlæg!L96,0))*Forside!$B$3/100</f>
        <v>#N/A</v>
      </c>
      <c r="P95" s="44" t="e">
        <f>O95*44/28*Forside!$B$5</f>
        <v>#N/A</v>
      </c>
      <c r="Q95" s="45" t="e">
        <f>M95*VLOOKUP(B95,Data_afgrøder!$A$1:$BX$29,COLUMN(Data_afgrøder!$BJ$2),FALSE)</f>
        <v>#N/A</v>
      </c>
      <c r="R95" s="126" t="e">
        <f>Q95*Forside!$B$3/100</f>
        <v>#N/A</v>
      </c>
      <c r="S95" s="44" t="e">
        <f>R95*44/28*Forside!$B$5</f>
        <v>#N/A</v>
      </c>
      <c r="T95" s="45" t="e">
        <f>N95*VLOOKUP(B95,Data_afgrøder!$A$1:$BR$29,COLUMN(Data_afgrøder!BK92),FALSE)</f>
        <v>#N/A</v>
      </c>
      <c r="U95" s="45" t="e">
        <f>T95*Forside!$B$3/100</f>
        <v>#N/A</v>
      </c>
      <c r="V95" s="44" t="e">
        <f>U95*44/28*Forside!$B$5</f>
        <v>#N/A</v>
      </c>
      <c r="W95" s="12">
        <f t="shared" si="24"/>
        <v>0</v>
      </c>
      <c r="X95" s="44">
        <f>W95*44/28*Forside!$B$5</f>
        <v>0</v>
      </c>
      <c r="Y95" s="44">
        <f>IF(D95="JB11",'Emissioner organogen jord'!$J$4,0)</f>
        <v>0</v>
      </c>
      <c r="Z95" s="44">
        <f t="shared" si="25"/>
        <v>0</v>
      </c>
      <c r="AA95" s="44">
        <f>Y95+(Z95*44/28*Forside!$B$5)</f>
        <v>0</v>
      </c>
      <c r="AB95" s="44" t="e">
        <f>((M95+N95)*0.45*0.097*VLOOKUP(B95,Data_afgrøder!$A$1:$BM$28,COLUMN(Data_afgrøder!$AS$1),FALSE)*VLOOKUP(Beregninger_afgrøder!B95,Data_afgrøder!$A$1:$BN$29,COLUMN(Data_afgrøder!$AT$1),FALSE))-397</f>
        <v>#N/A</v>
      </c>
      <c r="AC95" s="44" t="e">
        <f t="shared" si="21"/>
        <v>#N/A</v>
      </c>
      <c r="AD95" s="44">
        <f t="shared" si="26"/>
        <v>0</v>
      </c>
      <c r="AE95" s="12">
        <f>IF(H95&gt;0,H95,G95)*Forside!$B$8</f>
        <v>0</v>
      </c>
      <c r="AG95" s="12" t="e">
        <f>VLOOKUP(B95,Data_afgrøder!$A$2:$BO$28,COLUMN(Data_afgrøder!$BL$2),FALSE)</f>
        <v>#N/A</v>
      </c>
      <c r="AH95" s="12" t="e">
        <f>IF(AF95&gt;0,AF95,AG95)*Forside!$B$9</f>
        <v>#N/A</v>
      </c>
      <c r="AI95" s="110"/>
      <c r="AJ95" s="12" t="e">
        <f>VLOOKUP(B95,Data_afgrøder!$A$2:$BO$28,COLUMN(Data_afgrøder!$BM$2),FALSE)</f>
        <v>#N/A</v>
      </c>
      <c r="AK95" s="12" t="e">
        <f>Forside!$B$10*IF(AI95&gt;0,AI95,AJ95)</f>
        <v>#N/A</v>
      </c>
      <c r="AL95" s="12">
        <v>0</v>
      </c>
      <c r="AM95" s="12"/>
      <c r="AN95" s="44">
        <f>IF(Forside!S106="Beregn eller brug standardtal",Beregninger_brændstofforbrug!AE94,Forside!T106)</f>
        <v>0</v>
      </c>
      <c r="AO95" s="12" t="e">
        <f>VLOOKUP(B95,Data_afgrøder!$A$1:$BH$28,COLUMN(Data_afgrøder!AW:AW),FALSE)</f>
        <v>#N/A</v>
      </c>
      <c r="AP95" s="12">
        <f t="shared" si="27"/>
        <v>0</v>
      </c>
      <c r="AQ95" s="12">
        <f>AP95*5*Forside!$B$6</f>
        <v>0</v>
      </c>
      <c r="AR95" s="12">
        <v>0</v>
      </c>
      <c r="AS95" s="12">
        <f>AR95*Forside!$B$6</f>
        <v>0</v>
      </c>
      <c r="AT95" s="12">
        <v>0</v>
      </c>
      <c r="AU95" s="12">
        <f>AT95*Forside!$B$7</f>
        <v>0</v>
      </c>
      <c r="AV95" s="44" t="e">
        <f t="shared" si="28"/>
        <v>#N/A</v>
      </c>
      <c r="AW95" s="92" t="e">
        <f t="shared" si="29"/>
        <v>#N/A</v>
      </c>
      <c r="AX95" s="45" t="e">
        <f>AW95*44/28*Forside!$B$5</f>
        <v>#N/A</v>
      </c>
      <c r="AY95" s="44" t="e">
        <f t="shared" si="30"/>
        <v>#N/A</v>
      </c>
      <c r="AZ95" s="44" t="e">
        <f t="shared" si="31"/>
        <v>#N/A</v>
      </c>
      <c r="BA95" s="44" t="e">
        <f t="shared" si="23"/>
        <v>#N/A</v>
      </c>
      <c r="BC95" s="110"/>
      <c r="BD95" s="153"/>
      <c r="BE95" s="153"/>
      <c r="BF95" s="153"/>
      <c r="BG95" s="108"/>
      <c r="BH95" s="108"/>
    </row>
    <row r="96" spans="1:60" x14ac:dyDescent="0.2">
      <c r="A96" s="12">
        <f>Forside!A107</f>
        <v>0</v>
      </c>
      <c r="B96" s="12">
        <f>Forside!B107</f>
        <v>0</v>
      </c>
      <c r="C96" s="53">
        <f>Forside!C107</f>
        <v>0</v>
      </c>
      <c r="D96" s="12">
        <f>Forside!D107</f>
        <v>0</v>
      </c>
      <c r="E96" s="12">
        <f>Forside!F107</f>
        <v>0</v>
      </c>
      <c r="F96" s="53">
        <f>Forside!H107</f>
        <v>0</v>
      </c>
      <c r="G96" s="12">
        <f>Forside!I107</f>
        <v>0</v>
      </c>
      <c r="H96" s="12">
        <f>Forside!J107</f>
        <v>0</v>
      </c>
      <c r="I96" s="12">
        <f>Forside!L107</f>
        <v>0</v>
      </c>
      <c r="J96" s="12">
        <f>Forside!O107</f>
        <v>0</v>
      </c>
      <c r="K96" s="12">
        <f>Forside!Q107</f>
        <v>0</v>
      </c>
      <c r="L96" s="12">
        <f>Forside!R107</f>
        <v>0</v>
      </c>
      <c r="M96" s="44" t="e">
        <f>VLOOKUP(B96,Data_afgrøder!$A$2:$BO$24,COLUMN(Data_afgrøder!BI:BI),FALSE)</f>
        <v>#N/A</v>
      </c>
      <c r="N96" s="44" t="e">
        <f>VLOOKUP(B96,Data_afgrøder!$A$2:$BO$24,COLUMN(Data_afgrøder!BG:BG),FALSE)</f>
        <v>#N/A</v>
      </c>
      <c r="O96" s="12" t="e">
        <f>(IF(H96&gt;0,H96,G96)-VLOOKUP(B96,Data_afgrøder!$A$1:$BH$28,COLUMN(Data_afgrøder!BF:BF),FALSE)-IFERROR(Beregninger_efterafgrøder_udlæg!L97,0))*Forside!$B$3/100</f>
        <v>#N/A</v>
      </c>
      <c r="P96" s="44" t="e">
        <f>O96*44/28*Forside!$B$5</f>
        <v>#N/A</v>
      </c>
      <c r="Q96" s="45" t="e">
        <f>M96*VLOOKUP(B96,Data_afgrøder!$A$1:$BX$29,COLUMN(Data_afgrøder!$BJ$2),FALSE)</f>
        <v>#N/A</v>
      </c>
      <c r="R96" s="126" t="e">
        <f>Q96*Forside!$B$3/100</f>
        <v>#N/A</v>
      </c>
      <c r="S96" s="44" t="e">
        <f>R96*44/28*Forside!$B$5</f>
        <v>#N/A</v>
      </c>
      <c r="T96" s="45" t="e">
        <f>N96*VLOOKUP(B96,Data_afgrøder!$A$1:$BR$29,COLUMN(Data_afgrøder!BK93),FALSE)</f>
        <v>#N/A</v>
      </c>
      <c r="U96" s="45" t="e">
        <f>T96*Forside!$B$3/100</f>
        <v>#N/A</v>
      </c>
      <c r="V96" s="44" t="e">
        <f>U96*44/28*Forside!$B$5</f>
        <v>#N/A</v>
      </c>
      <c r="W96" s="12">
        <f t="shared" si="24"/>
        <v>0</v>
      </c>
      <c r="X96" s="44">
        <f>W96*44/28*Forside!$B$5</f>
        <v>0</v>
      </c>
      <c r="Y96" s="44">
        <f>IF(D96="JB11",'Emissioner organogen jord'!$J$4,0)</f>
        <v>0</v>
      </c>
      <c r="Z96" s="44">
        <f t="shared" si="25"/>
        <v>0</v>
      </c>
      <c r="AA96" s="44">
        <f>Y96+(Z96*44/28*Forside!$B$5)</f>
        <v>0</v>
      </c>
      <c r="AB96" s="44" t="e">
        <f>((M96+N96)*0.45*0.097*VLOOKUP(B96,Data_afgrøder!$A$1:$BM$28,COLUMN(Data_afgrøder!$AS$1),FALSE)*VLOOKUP(Beregninger_afgrøder!B96,Data_afgrøder!$A$1:$BN$29,COLUMN(Data_afgrøder!$AT$1),FALSE))-397</f>
        <v>#N/A</v>
      </c>
      <c r="AC96" s="44" t="e">
        <f t="shared" si="21"/>
        <v>#N/A</v>
      </c>
      <c r="AD96" s="44">
        <f t="shared" si="26"/>
        <v>0</v>
      </c>
      <c r="AE96" s="12">
        <f>IF(H96&gt;0,H96,G96)*Forside!$B$8</f>
        <v>0</v>
      </c>
      <c r="AG96" s="12" t="e">
        <f>VLOOKUP(B96,Data_afgrøder!$A$2:$BO$28,COLUMN(Data_afgrøder!$BL$2),FALSE)</f>
        <v>#N/A</v>
      </c>
      <c r="AH96" s="12" t="e">
        <f>IF(AF96&gt;0,AF96,AG96)*Forside!$B$9</f>
        <v>#N/A</v>
      </c>
      <c r="AI96" s="110"/>
      <c r="AJ96" s="12" t="e">
        <f>VLOOKUP(B96,Data_afgrøder!$A$2:$BO$28,COLUMN(Data_afgrøder!$BM$2),FALSE)</f>
        <v>#N/A</v>
      </c>
      <c r="AK96" s="12" t="e">
        <f>Forside!$B$10*IF(AI96&gt;0,AI96,AJ96)</f>
        <v>#N/A</v>
      </c>
      <c r="AL96" s="12">
        <v>0</v>
      </c>
      <c r="AM96" s="12"/>
      <c r="AN96" s="44">
        <f>IF(Forside!S107="Beregn eller brug standardtal",Beregninger_brændstofforbrug!AE95,Forside!T107)</f>
        <v>0</v>
      </c>
      <c r="AO96" s="12" t="e">
        <f>VLOOKUP(B96,Data_afgrøder!$A$1:$BH$28,COLUMN(Data_afgrøder!AW:AW),FALSE)</f>
        <v>#N/A</v>
      </c>
      <c r="AP96" s="12">
        <f t="shared" si="27"/>
        <v>0</v>
      </c>
      <c r="AQ96" s="12">
        <f>AP96*5*Forside!$B$6</f>
        <v>0</v>
      </c>
      <c r="AR96" s="12">
        <v>0</v>
      </c>
      <c r="AS96" s="12">
        <f>AR96*Forside!$B$6</f>
        <v>0</v>
      </c>
      <c r="AT96" s="12">
        <v>0</v>
      </c>
      <c r="AU96" s="12">
        <f>AT96*Forside!$B$7</f>
        <v>0</v>
      </c>
      <c r="AV96" s="44" t="e">
        <f t="shared" si="28"/>
        <v>#N/A</v>
      </c>
      <c r="AW96" s="92" t="e">
        <f t="shared" si="29"/>
        <v>#N/A</v>
      </c>
      <c r="AX96" s="45" t="e">
        <f>AW96*44/28*Forside!$B$5</f>
        <v>#N/A</v>
      </c>
      <c r="AY96" s="44" t="e">
        <f t="shared" si="30"/>
        <v>#N/A</v>
      </c>
      <c r="AZ96" s="44" t="e">
        <f t="shared" si="31"/>
        <v>#N/A</v>
      </c>
      <c r="BA96" s="44" t="e">
        <f t="shared" si="23"/>
        <v>#N/A</v>
      </c>
      <c r="BC96" s="110"/>
      <c r="BD96" s="153"/>
      <c r="BE96" s="153"/>
      <c r="BF96" s="153"/>
      <c r="BG96" s="108"/>
      <c r="BH96" s="108"/>
    </row>
    <row r="97" spans="1:60" x14ac:dyDescent="0.2">
      <c r="A97" s="12">
        <f>Forside!A108</f>
        <v>0</v>
      </c>
      <c r="B97" s="12">
        <f>Forside!B108</f>
        <v>0</v>
      </c>
      <c r="C97" s="53">
        <f>Forside!C108</f>
        <v>0</v>
      </c>
      <c r="D97" s="12">
        <f>Forside!D108</f>
        <v>0</v>
      </c>
      <c r="E97" s="12">
        <f>Forside!F108</f>
        <v>0</v>
      </c>
      <c r="F97" s="53">
        <f>Forside!H108</f>
        <v>0</v>
      </c>
      <c r="G97" s="12">
        <f>Forside!I108</f>
        <v>0</v>
      </c>
      <c r="H97" s="12">
        <f>Forside!J108</f>
        <v>0</v>
      </c>
      <c r="I97" s="12">
        <f>Forside!L108</f>
        <v>0</v>
      </c>
      <c r="J97" s="12">
        <f>Forside!O108</f>
        <v>0</v>
      </c>
      <c r="K97" s="12">
        <f>Forside!Q108</f>
        <v>0</v>
      </c>
      <c r="L97" s="12">
        <f>Forside!R108</f>
        <v>0</v>
      </c>
      <c r="M97" s="44" t="e">
        <f>VLOOKUP(B97,Data_afgrøder!$A$2:$BO$24,COLUMN(Data_afgrøder!BI:BI),FALSE)</f>
        <v>#N/A</v>
      </c>
      <c r="N97" s="44" t="e">
        <f>VLOOKUP(B97,Data_afgrøder!$A$2:$BO$24,COLUMN(Data_afgrøder!BG:BG),FALSE)</f>
        <v>#N/A</v>
      </c>
      <c r="O97" s="12" t="e">
        <f>(IF(H97&gt;0,H97,G97)-VLOOKUP(B97,Data_afgrøder!$A$1:$BH$28,COLUMN(Data_afgrøder!BF:BF),FALSE)-IFERROR(Beregninger_efterafgrøder_udlæg!L98,0))*Forside!$B$3/100</f>
        <v>#N/A</v>
      </c>
      <c r="P97" s="44" t="e">
        <f>O97*44/28*Forside!$B$5</f>
        <v>#N/A</v>
      </c>
      <c r="Q97" s="45" t="e">
        <f>M97*VLOOKUP(B97,Data_afgrøder!$A$1:$BX$29,COLUMN(Data_afgrøder!$BJ$2),FALSE)</f>
        <v>#N/A</v>
      </c>
      <c r="R97" s="126" t="e">
        <f>Q97*Forside!$B$3/100</f>
        <v>#N/A</v>
      </c>
      <c r="S97" s="44" t="e">
        <f>R97*44/28*Forside!$B$5</f>
        <v>#N/A</v>
      </c>
      <c r="T97" s="45" t="e">
        <f>N97*VLOOKUP(B97,Data_afgrøder!$A$1:$BR$29,COLUMN(Data_afgrøder!BK94),FALSE)</f>
        <v>#N/A</v>
      </c>
      <c r="U97" s="45" t="e">
        <f>T97*Forside!$B$3/100</f>
        <v>#N/A</v>
      </c>
      <c r="V97" s="44" t="e">
        <f>U97*44/28*Forside!$B$5</f>
        <v>#N/A</v>
      </c>
      <c r="W97" s="12">
        <f t="shared" si="24"/>
        <v>0</v>
      </c>
      <c r="X97" s="44">
        <f>W97*44/28*Forside!$B$5</f>
        <v>0</v>
      </c>
      <c r="Y97" s="44">
        <f>IF(D97="JB11",'Emissioner organogen jord'!$J$4,0)</f>
        <v>0</v>
      </c>
      <c r="Z97" s="44">
        <f t="shared" si="25"/>
        <v>0</v>
      </c>
      <c r="AA97" s="44">
        <f>Y97+(Z97*44/28*Forside!$B$5)</f>
        <v>0</v>
      </c>
      <c r="AB97" s="44" t="e">
        <f>((M97+N97)*0.45*0.097*VLOOKUP(B97,Data_afgrøder!$A$1:$BM$28,COLUMN(Data_afgrøder!$AS$1),FALSE)*VLOOKUP(Beregninger_afgrøder!B97,Data_afgrøder!$A$1:$BN$29,COLUMN(Data_afgrøder!$AT$1),FALSE))-397</f>
        <v>#N/A</v>
      </c>
      <c r="AC97" s="44" t="e">
        <f t="shared" si="21"/>
        <v>#N/A</v>
      </c>
      <c r="AD97" s="44">
        <f t="shared" si="26"/>
        <v>0</v>
      </c>
      <c r="AE97" s="12">
        <f>IF(H97&gt;0,H97,G97)*Forside!$B$8</f>
        <v>0</v>
      </c>
      <c r="AG97" s="12" t="e">
        <f>VLOOKUP(B97,Data_afgrøder!$A$2:$BO$28,COLUMN(Data_afgrøder!$BL$2),FALSE)</f>
        <v>#N/A</v>
      </c>
      <c r="AH97" s="12" t="e">
        <f>IF(AF97&gt;0,AF97,AG97)*Forside!$B$9</f>
        <v>#N/A</v>
      </c>
      <c r="AI97" s="110"/>
      <c r="AJ97" s="12" t="e">
        <f>VLOOKUP(B97,Data_afgrøder!$A$2:$BO$28,COLUMN(Data_afgrøder!$BM$2),FALSE)</f>
        <v>#N/A</v>
      </c>
      <c r="AK97" s="12" t="e">
        <f>Forside!$B$10*IF(AI97&gt;0,AI97,AJ97)</f>
        <v>#N/A</v>
      </c>
      <c r="AL97" s="12">
        <v>0</v>
      </c>
      <c r="AM97" s="12"/>
      <c r="AN97" s="44">
        <f>IF(Forside!S108="Beregn eller brug standardtal",Beregninger_brændstofforbrug!AE96,Forside!T108)</f>
        <v>0</v>
      </c>
      <c r="AO97" s="12" t="e">
        <f>VLOOKUP(B97,Data_afgrøder!$A$1:$BH$28,COLUMN(Data_afgrøder!AW:AW),FALSE)</f>
        <v>#N/A</v>
      </c>
      <c r="AP97" s="12">
        <f t="shared" si="27"/>
        <v>0</v>
      </c>
      <c r="AQ97" s="12">
        <f>AP97*5*Forside!$B$6</f>
        <v>0</v>
      </c>
      <c r="AR97" s="12">
        <v>0</v>
      </c>
      <c r="AS97" s="12">
        <f>AR97*Forside!$B$6</f>
        <v>0</v>
      </c>
      <c r="AT97" s="12">
        <v>0</v>
      </c>
      <c r="AU97" s="12">
        <f>AT97*Forside!$B$7</f>
        <v>0</v>
      </c>
      <c r="AV97" s="44" t="e">
        <f t="shared" si="28"/>
        <v>#N/A</v>
      </c>
      <c r="AW97" s="92" t="e">
        <f t="shared" si="29"/>
        <v>#N/A</v>
      </c>
      <c r="AX97" s="45" t="e">
        <f>AW97*44/28*Forside!$B$5</f>
        <v>#N/A</v>
      </c>
      <c r="AY97" s="44" t="e">
        <f t="shared" si="30"/>
        <v>#N/A</v>
      </c>
      <c r="AZ97" s="44" t="e">
        <f t="shared" si="31"/>
        <v>#N/A</v>
      </c>
      <c r="BA97" s="44" t="e">
        <f t="shared" si="23"/>
        <v>#N/A</v>
      </c>
      <c r="BC97" s="110"/>
      <c r="BD97" s="153"/>
      <c r="BE97" s="153"/>
      <c r="BF97" s="153"/>
      <c r="BG97" s="108"/>
      <c r="BH97" s="108"/>
    </row>
    <row r="98" spans="1:60" x14ac:dyDescent="0.2">
      <c r="A98" s="12">
        <f>Forside!A109</f>
        <v>0</v>
      </c>
      <c r="B98" s="12">
        <f>Forside!B109</f>
        <v>0</v>
      </c>
      <c r="C98" s="53">
        <f>Forside!C109</f>
        <v>0</v>
      </c>
      <c r="D98" s="12">
        <f>Forside!D109</f>
        <v>0</v>
      </c>
      <c r="E98" s="12">
        <f>Forside!F109</f>
        <v>0</v>
      </c>
      <c r="F98" s="53">
        <f>Forside!H109</f>
        <v>0</v>
      </c>
      <c r="G98" s="12">
        <f>Forside!I109</f>
        <v>0</v>
      </c>
      <c r="H98" s="12">
        <f>Forside!J109</f>
        <v>0</v>
      </c>
      <c r="I98" s="12">
        <f>Forside!L109</f>
        <v>0</v>
      </c>
      <c r="J98" s="12">
        <f>Forside!O109</f>
        <v>0</v>
      </c>
      <c r="K98" s="12">
        <f>Forside!Q109</f>
        <v>0</v>
      </c>
      <c r="L98" s="12">
        <f>Forside!R109</f>
        <v>0</v>
      </c>
      <c r="M98" s="44" t="e">
        <f>VLOOKUP(B98,Data_afgrøder!$A$2:$BO$24,COLUMN(Data_afgrøder!BI:BI),FALSE)</f>
        <v>#N/A</v>
      </c>
      <c r="N98" s="44" t="e">
        <f>VLOOKUP(B98,Data_afgrøder!$A$2:$BO$24,COLUMN(Data_afgrøder!BG:BG),FALSE)</f>
        <v>#N/A</v>
      </c>
      <c r="O98" s="12" t="e">
        <f>(IF(H98&gt;0,H98,G98)-VLOOKUP(B98,Data_afgrøder!$A$1:$BH$28,COLUMN(Data_afgrøder!BF:BF),FALSE)-IFERROR(Beregninger_efterafgrøder_udlæg!L99,0))*Forside!$B$3/100</f>
        <v>#N/A</v>
      </c>
      <c r="P98" s="44" t="e">
        <f>O98*44/28*Forside!$B$5</f>
        <v>#N/A</v>
      </c>
      <c r="Q98" s="45" t="e">
        <f>M98*VLOOKUP(B98,Data_afgrøder!$A$1:$BX$29,COLUMN(Data_afgrøder!$BJ$2),FALSE)</f>
        <v>#N/A</v>
      </c>
      <c r="R98" s="126" t="e">
        <f>Q98*Forside!$B$3/100</f>
        <v>#N/A</v>
      </c>
      <c r="S98" s="44" t="e">
        <f>R98*44/28*Forside!$B$5</f>
        <v>#N/A</v>
      </c>
      <c r="T98" s="45" t="e">
        <f>N98*VLOOKUP(B98,Data_afgrøder!$A$1:$BR$29,COLUMN(Data_afgrøder!BK95),FALSE)</f>
        <v>#N/A</v>
      </c>
      <c r="U98" s="45" t="e">
        <f>T98*Forside!$B$3/100</f>
        <v>#N/A</v>
      </c>
      <c r="V98" s="44" t="e">
        <f>U98*44/28*Forside!$B$5</f>
        <v>#N/A</v>
      </c>
      <c r="W98" s="12">
        <f t="shared" si="24"/>
        <v>0</v>
      </c>
      <c r="X98" s="44">
        <f>W98*44/28*Forside!$B$5</f>
        <v>0</v>
      </c>
      <c r="Y98" s="44">
        <f>IF(D98="JB11",'Emissioner organogen jord'!$J$4,0)</f>
        <v>0</v>
      </c>
      <c r="Z98" s="44">
        <f t="shared" si="25"/>
        <v>0</v>
      </c>
      <c r="AA98" s="44">
        <f>Y98+(Z98*44/28*Forside!$B$5)</f>
        <v>0</v>
      </c>
      <c r="AB98" s="44" t="e">
        <f>((M98+N98)*0.45*0.097*VLOOKUP(B98,Data_afgrøder!$A$1:$BM$28,COLUMN(Data_afgrøder!$AS$1),FALSE)*VLOOKUP(Beregninger_afgrøder!B98,Data_afgrøder!$A$1:$BN$29,COLUMN(Data_afgrøder!$AT$1),FALSE))-397</f>
        <v>#N/A</v>
      </c>
      <c r="AC98" s="44" t="e">
        <f t="shared" si="21"/>
        <v>#N/A</v>
      </c>
      <c r="AD98" s="44">
        <f t="shared" si="26"/>
        <v>0</v>
      </c>
      <c r="AE98" s="12">
        <f>IF(H98&gt;0,H98,G98)*Forside!$B$8</f>
        <v>0</v>
      </c>
      <c r="AG98" s="12" t="e">
        <f>VLOOKUP(B98,Data_afgrøder!$A$2:$BO$28,COLUMN(Data_afgrøder!$BL$2),FALSE)</f>
        <v>#N/A</v>
      </c>
      <c r="AH98" s="12" t="e">
        <f>IF(AF98&gt;0,AF98,AG98)*Forside!$B$9</f>
        <v>#N/A</v>
      </c>
      <c r="AI98" s="110"/>
      <c r="AJ98" s="12" t="e">
        <f>VLOOKUP(B98,Data_afgrøder!$A$2:$BO$28,COLUMN(Data_afgrøder!$BM$2),FALSE)</f>
        <v>#N/A</v>
      </c>
      <c r="AK98" s="12" t="e">
        <f>Forside!$B$10*IF(AI98&gt;0,AI98,AJ98)</f>
        <v>#N/A</v>
      </c>
      <c r="AL98" s="12">
        <v>0</v>
      </c>
      <c r="AM98" s="12"/>
      <c r="AN98" s="44">
        <f>IF(Forside!S109="Beregn eller brug standardtal",Beregninger_brændstofforbrug!AE97,Forside!T109)</f>
        <v>0</v>
      </c>
      <c r="AO98" s="12" t="e">
        <f>VLOOKUP(B98,Data_afgrøder!$A$1:$BH$28,COLUMN(Data_afgrøder!AW:AW),FALSE)</f>
        <v>#N/A</v>
      </c>
      <c r="AP98" s="12">
        <f t="shared" si="27"/>
        <v>0</v>
      </c>
      <c r="AQ98" s="12">
        <f>AP98*5*Forside!$B$6</f>
        <v>0</v>
      </c>
      <c r="AR98" s="12">
        <v>0</v>
      </c>
      <c r="AS98" s="12">
        <f>AR98*Forside!$B$6</f>
        <v>0</v>
      </c>
      <c r="AT98" s="12">
        <v>0</v>
      </c>
      <c r="AU98" s="12">
        <f>AT98*Forside!$B$7</f>
        <v>0</v>
      </c>
      <c r="AV98" s="44" t="e">
        <f t="shared" si="28"/>
        <v>#N/A</v>
      </c>
      <c r="AW98" s="92" t="e">
        <f t="shared" si="29"/>
        <v>#N/A</v>
      </c>
      <c r="AX98" s="45" t="e">
        <f>AW98*44/28*Forside!$B$5</f>
        <v>#N/A</v>
      </c>
      <c r="AY98" s="44" t="e">
        <f t="shared" si="30"/>
        <v>#N/A</v>
      </c>
      <c r="AZ98" s="44" t="e">
        <f t="shared" si="31"/>
        <v>#N/A</v>
      </c>
      <c r="BA98" s="44" t="e">
        <f t="shared" si="23"/>
        <v>#N/A</v>
      </c>
      <c r="BC98" s="110"/>
      <c r="BD98" s="153"/>
      <c r="BE98" s="153"/>
      <c r="BF98" s="153"/>
      <c r="BG98" s="108"/>
      <c r="BH98" s="108"/>
    </row>
    <row r="99" spans="1:60" x14ac:dyDescent="0.2">
      <c r="A99" s="12">
        <f>Forside!A110</f>
        <v>0</v>
      </c>
      <c r="B99" s="12">
        <f>Forside!B110</f>
        <v>0</v>
      </c>
      <c r="C99" s="53">
        <f>Forside!C110</f>
        <v>0</v>
      </c>
      <c r="D99" s="12">
        <f>Forside!D110</f>
        <v>0</v>
      </c>
      <c r="E99" s="12">
        <f>Forside!F110</f>
        <v>0</v>
      </c>
      <c r="F99" s="53">
        <f>Forside!H110</f>
        <v>0</v>
      </c>
      <c r="G99" s="12">
        <f>Forside!I110</f>
        <v>0</v>
      </c>
      <c r="H99" s="12">
        <f>Forside!J110</f>
        <v>0</v>
      </c>
      <c r="I99" s="12">
        <f>Forside!L110</f>
        <v>0</v>
      </c>
      <c r="J99" s="12">
        <f>Forside!O110</f>
        <v>0</v>
      </c>
      <c r="K99" s="12">
        <f>Forside!Q110</f>
        <v>0</v>
      </c>
      <c r="L99" s="12">
        <f>Forside!R110</f>
        <v>0</v>
      </c>
      <c r="M99" s="44" t="e">
        <f>VLOOKUP(B99,Data_afgrøder!$A$2:$BO$24,COLUMN(Data_afgrøder!BI:BI),FALSE)</f>
        <v>#N/A</v>
      </c>
      <c r="N99" s="44" t="e">
        <f>VLOOKUP(B99,Data_afgrøder!$A$2:$BO$24,COLUMN(Data_afgrøder!BG:BG),FALSE)</f>
        <v>#N/A</v>
      </c>
      <c r="O99" s="12" t="e">
        <f>(IF(H99&gt;0,H99,G99)-VLOOKUP(B99,Data_afgrøder!$A$1:$BH$28,COLUMN(Data_afgrøder!BF:BF),FALSE)-IFERROR(Beregninger_efterafgrøder_udlæg!L100,0))*Forside!$B$3/100</f>
        <v>#N/A</v>
      </c>
      <c r="P99" s="44" t="e">
        <f>O99*44/28*Forside!$B$5</f>
        <v>#N/A</v>
      </c>
      <c r="Q99" s="45" t="e">
        <f>M99*VLOOKUP(B99,Data_afgrøder!$A$1:$BX$29,COLUMN(Data_afgrøder!$BJ$2),FALSE)</f>
        <v>#N/A</v>
      </c>
      <c r="R99" s="126" t="e">
        <f>Q99*Forside!$B$3/100</f>
        <v>#N/A</v>
      </c>
      <c r="S99" s="44" t="e">
        <f>R99*44/28*Forside!$B$5</f>
        <v>#N/A</v>
      </c>
      <c r="T99" s="45" t="e">
        <f>N99*VLOOKUP(B99,Data_afgrøder!$A$1:$BR$29,COLUMN(Data_afgrøder!BK96),FALSE)</f>
        <v>#N/A</v>
      </c>
      <c r="U99" s="45" t="e">
        <f>T99*Forside!$B$3/100</f>
        <v>#N/A</v>
      </c>
      <c r="V99" s="44" t="e">
        <f>U99*44/28*Forside!$B$5</f>
        <v>#N/A</v>
      </c>
      <c r="W99" s="12">
        <f t="shared" si="24"/>
        <v>0</v>
      </c>
      <c r="X99" s="44">
        <f>W99*44/28*Forside!$B$5</f>
        <v>0</v>
      </c>
      <c r="Y99" s="44">
        <f>IF(D99="JB11",'Emissioner organogen jord'!$J$4,0)</f>
        <v>0</v>
      </c>
      <c r="Z99" s="44">
        <f t="shared" si="25"/>
        <v>0</v>
      </c>
      <c r="AA99" s="44">
        <f>Y99+(Z99*44/28*Forside!$B$5)</f>
        <v>0</v>
      </c>
      <c r="AB99" s="44" t="e">
        <f>((M99+N99)*0.45*0.097*VLOOKUP(B99,Data_afgrøder!$A$1:$BM$28,COLUMN(Data_afgrøder!$AS$1),FALSE)*VLOOKUP(Beregninger_afgrøder!B99,Data_afgrøder!$A$1:$BN$29,COLUMN(Data_afgrøder!$AT$1),FALSE))-397</f>
        <v>#N/A</v>
      </c>
      <c r="AC99" s="44" t="e">
        <f t="shared" si="21"/>
        <v>#N/A</v>
      </c>
      <c r="AD99" s="44">
        <f t="shared" si="26"/>
        <v>0</v>
      </c>
      <c r="AE99" s="12">
        <f>IF(H99&gt;0,H99,G99)*Forside!$B$8</f>
        <v>0</v>
      </c>
      <c r="AG99" s="12" t="e">
        <f>VLOOKUP(B99,Data_afgrøder!$A$2:$BO$28,COLUMN(Data_afgrøder!$BL$2),FALSE)</f>
        <v>#N/A</v>
      </c>
      <c r="AH99" s="12" t="e">
        <f>IF(AF99&gt;0,AF99,AG99)*Forside!$B$9</f>
        <v>#N/A</v>
      </c>
      <c r="AI99" s="110"/>
      <c r="AJ99" s="12" t="e">
        <f>VLOOKUP(B99,Data_afgrøder!$A$2:$BO$28,COLUMN(Data_afgrøder!$BM$2),FALSE)</f>
        <v>#N/A</v>
      </c>
      <c r="AK99" s="12" t="e">
        <f>Forside!$B$10*IF(AI99&gt;0,AI99,AJ99)</f>
        <v>#N/A</v>
      </c>
      <c r="AL99" s="12">
        <v>0</v>
      </c>
      <c r="AM99" s="12"/>
      <c r="AN99" s="44">
        <f>IF(Forside!S110="Beregn eller brug standardtal",Beregninger_brændstofforbrug!AE98,Forside!T110)</f>
        <v>0</v>
      </c>
      <c r="AO99" s="12" t="e">
        <f>VLOOKUP(B99,Data_afgrøder!$A$1:$BH$28,COLUMN(Data_afgrøder!AW:AW),FALSE)</f>
        <v>#N/A</v>
      </c>
      <c r="AP99" s="12">
        <f t="shared" si="27"/>
        <v>0</v>
      </c>
      <c r="AQ99" s="12">
        <f>AP99*5*Forside!$B$6</f>
        <v>0</v>
      </c>
      <c r="AR99" s="12">
        <v>0</v>
      </c>
      <c r="AS99" s="12">
        <f>AR99*Forside!$B$6</f>
        <v>0</v>
      </c>
      <c r="AT99" s="12">
        <v>0</v>
      </c>
      <c r="AU99" s="12">
        <f>AT99*Forside!$B$7</f>
        <v>0</v>
      </c>
      <c r="AV99" s="44" t="e">
        <f t="shared" si="28"/>
        <v>#N/A</v>
      </c>
      <c r="AW99" s="92" t="e">
        <f t="shared" si="29"/>
        <v>#N/A</v>
      </c>
      <c r="AX99" s="45" t="e">
        <f>AW99*44/28*Forside!$B$5</f>
        <v>#N/A</v>
      </c>
      <c r="AY99" s="44" t="e">
        <f t="shared" si="30"/>
        <v>#N/A</v>
      </c>
      <c r="AZ99" s="44" t="e">
        <f t="shared" si="31"/>
        <v>#N/A</v>
      </c>
      <c r="BA99" s="44" t="e">
        <f t="shared" si="23"/>
        <v>#N/A</v>
      </c>
      <c r="BC99" s="110"/>
      <c r="BD99" s="153"/>
      <c r="BE99" s="153"/>
      <c r="BF99" s="153"/>
      <c r="BG99" s="108"/>
      <c r="BH99" s="108"/>
    </row>
    <row r="100" spans="1:60" x14ac:dyDescent="0.2">
      <c r="A100" s="12">
        <f>Forside!A111</f>
        <v>0</v>
      </c>
      <c r="B100" s="12">
        <f>Forside!B111</f>
        <v>0</v>
      </c>
      <c r="C100" s="53">
        <f>Forside!C111</f>
        <v>0</v>
      </c>
      <c r="D100" s="12">
        <f>Forside!D111</f>
        <v>0</v>
      </c>
      <c r="E100" s="12">
        <f>Forside!F111</f>
        <v>0</v>
      </c>
      <c r="F100" s="53">
        <f>Forside!H111</f>
        <v>0</v>
      </c>
      <c r="G100" s="12">
        <f>Forside!I111</f>
        <v>0</v>
      </c>
      <c r="H100" s="12">
        <f>Forside!J111</f>
        <v>0</v>
      </c>
      <c r="I100" s="12">
        <f>Forside!L111</f>
        <v>0</v>
      </c>
      <c r="J100" s="12">
        <f>Forside!O111</f>
        <v>0</v>
      </c>
      <c r="K100" s="12">
        <f>Forside!Q111</f>
        <v>0</v>
      </c>
      <c r="L100" s="12">
        <f>Forside!R111</f>
        <v>0</v>
      </c>
      <c r="M100" s="44" t="e">
        <f>VLOOKUP(B100,Data_afgrøder!$A$2:$BO$24,COLUMN(Data_afgrøder!BI:BI),FALSE)</f>
        <v>#N/A</v>
      </c>
      <c r="N100" s="44" t="e">
        <f>VLOOKUP(B100,Data_afgrøder!$A$2:$BO$24,COLUMN(Data_afgrøder!BG:BG),FALSE)</f>
        <v>#N/A</v>
      </c>
      <c r="O100" s="12" t="e">
        <f>(IF(H100&gt;0,H100,G100)-VLOOKUP(B100,Data_afgrøder!$A$1:$BH$28,COLUMN(Data_afgrøder!BF:BF),FALSE)-IFERROR(Beregninger_efterafgrøder_udlæg!L101,0))*Forside!$B$3/100</f>
        <v>#N/A</v>
      </c>
      <c r="P100" s="44" t="e">
        <f>O100*44/28*Forside!$B$5</f>
        <v>#N/A</v>
      </c>
      <c r="Q100" s="45" t="e">
        <f>M100*VLOOKUP(B100,Data_afgrøder!$A$1:$BX$29,COLUMN(Data_afgrøder!$BJ$2),FALSE)</f>
        <v>#N/A</v>
      </c>
      <c r="R100" s="126" t="e">
        <f>Q100*Forside!$B$3/100</f>
        <v>#N/A</v>
      </c>
      <c r="S100" s="44" t="e">
        <f>R100*44/28*Forside!$B$5</f>
        <v>#N/A</v>
      </c>
      <c r="T100" s="45" t="e">
        <f>N100*VLOOKUP(B100,Data_afgrøder!$A$1:$BR$29,COLUMN(Data_afgrøder!BK97),FALSE)</f>
        <v>#N/A</v>
      </c>
      <c r="U100" s="45" t="e">
        <f>T100*Forside!$B$3/100</f>
        <v>#N/A</v>
      </c>
      <c r="V100" s="44" t="e">
        <f>U100*44/28*Forside!$B$5</f>
        <v>#N/A</v>
      </c>
      <c r="W100" s="12">
        <f t="shared" si="24"/>
        <v>0</v>
      </c>
      <c r="X100" s="44">
        <f>W100*44/28*Forside!$B$5</f>
        <v>0</v>
      </c>
      <c r="Y100" s="44">
        <f>IF(D100="JB11",'Emissioner organogen jord'!$J$4,0)</f>
        <v>0</v>
      </c>
      <c r="Z100" s="44">
        <f t="shared" si="25"/>
        <v>0</v>
      </c>
      <c r="AA100" s="44">
        <f>Y100+(Z100*44/28*Forside!$B$5)</f>
        <v>0</v>
      </c>
      <c r="AB100" s="44" t="e">
        <f>((M100+N100)*0.45*0.097*VLOOKUP(B100,Data_afgrøder!$A$1:$BM$28,COLUMN(Data_afgrøder!$AS$1),FALSE)*VLOOKUP(Beregninger_afgrøder!B100,Data_afgrøder!$A$1:$BN$29,COLUMN(Data_afgrøder!$AT$1),FALSE))-397</f>
        <v>#N/A</v>
      </c>
      <c r="AC100" s="44" t="e">
        <f t="shared" si="21"/>
        <v>#N/A</v>
      </c>
      <c r="AD100" s="44">
        <f t="shared" si="26"/>
        <v>0</v>
      </c>
      <c r="AE100" s="12">
        <f>IF(H100&gt;0,H100,G100)*Forside!$B$8</f>
        <v>0</v>
      </c>
      <c r="AG100" s="12" t="e">
        <f>VLOOKUP(B100,Data_afgrøder!$A$2:$BO$28,COLUMN(Data_afgrøder!$BL$2),FALSE)</f>
        <v>#N/A</v>
      </c>
      <c r="AH100" s="12" t="e">
        <f>IF(AF100&gt;0,AF100,AG100)*Forside!$B$9</f>
        <v>#N/A</v>
      </c>
      <c r="AI100" s="110"/>
      <c r="AJ100" s="12" t="e">
        <f>VLOOKUP(B100,Data_afgrøder!$A$2:$BO$28,COLUMN(Data_afgrøder!$BM$2),FALSE)</f>
        <v>#N/A</v>
      </c>
      <c r="AK100" s="12" t="e">
        <f>Forside!$B$10*IF(AI100&gt;0,AI100,AJ100)</f>
        <v>#N/A</v>
      </c>
      <c r="AL100" s="12">
        <v>0</v>
      </c>
      <c r="AM100" s="12"/>
      <c r="AN100" s="44">
        <f>IF(Forside!S111="Beregn eller brug standardtal",Beregninger_brændstofforbrug!AE99,Forside!T111)</f>
        <v>0</v>
      </c>
      <c r="AO100" s="12" t="e">
        <f>VLOOKUP(B100,Data_afgrøder!$A$1:$BH$28,COLUMN(Data_afgrøder!AW:AW),FALSE)</f>
        <v>#N/A</v>
      </c>
      <c r="AP100" s="12">
        <f t="shared" si="27"/>
        <v>0</v>
      </c>
      <c r="AQ100" s="12">
        <f>AP100*5*Forside!$B$6</f>
        <v>0</v>
      </c>
      <c r="AR100" s="12">
        <v>0</v>
      </c>
      <c r="AS100" s="12">
        <f>AR100*Forside!$B$6</f>
        <v>0</v>
      </c>
      <c r="AT100" s="12">
        <v>0</v>
      </c>
      <c r="AU100" s="12">
        <f>AT100*Forside!$B$7</f>
        <v>0</v>
      </c>
      <c r="AV100" s="44" t="e">
        <f t="shared" si="28"/>
        <v>#N/A</v>
      </c>
      <c r="AW100" s="92" t="e">
        <f t="shared" si="29"/>
        <v>#N/A</v>
      </c>
      <c r="AX100" s="45" t="e">
        <f>AW100*44/28*Forside!$B$5</f>
        <v>#N/A</v>
      </c>
      <c r="AY100" s="44" t="e">
        <f t="shared" si="30"/>
        <v>#N/A</v>
      </c>
      <c r="AZ100" s="44" t="e">
        <f t="shared" si="31"/>
        <v>#N/A</v>
      </c>
      <c r="BA100" s="44" t="e">
        <f t="shared" si="23"/>
        <v>#N/A</v>
      </c>
      <c r="BC100" s="110"/>
      <c r="BD100" s="153"/>
      <c r="BE100" s="153"/>
      <c r="BF100" s="153"/>
      <c r="BG100" s="108"/>
      <c r="BH100" s="108"/>
    </row>
    <row r="101" spans="1:60" x14ac:dyDescent="0.2">
      <c r="A101" s="12">
        <f>Forside!A112</f>
        <v>0</v>
      </c>
      <c r="B101" s="12">
        <f>Forside!B112</f>
        <v>0</v>
      </c>
      <c r="C101" s="53">
        <f>Forside!C112</f>
        <v>0</v>
      </c>
      <c r="D101" s="12">
        <f>Forside!D112</f>
        <v>0</v>
      </c>
      <c r="E101" s="12">
        <f>Forside!F112</f>
        <v>0</v>
      </c>
      <c r="F101" s="53">
        <f>Forside!H112</f>
        <v>0</v>
      </c>
      <c r="G101" s="12">
        <f>Forside!I112</f>
        <v>0</v>
      </c>
      <c r="H101" s="12">
        <f>Forside!J112</f>
        <v>0</v>
      </c>
      <c r="I101" s="12">
        <f>Forside!L112</f>
        <v>0</v>
      </c>
      <c r="J101" s="12">
        <f>Forside!O112</f>
        <v>0</v>
      </c>
      <c r="K101" s="12">
        <f>Forside!Q112</f>
        <v>0</v>
      </c>
      <c r="L101" s="12">
        <f>Forside!R112</f>
        <v>0</v>
      </c>
      <c r="M101" s="44" t="e">
        <f>VLOOKUP(B101,Data_afgrøder!$A$2:$BO$24,COLUMN(Data_afgrøder!BI:BI),FALSE)</f>
        <v>#N/A</v>
      </c>
      <c r="N101" s="44" t="e">
        <f>VLOOKUP(B101,Data_afgrøder!$A$2:$BO$24,COLUMN(Data_afgrøder!BG:BG),FALSE)</f>
        <v>#N/A</v>
      </c>
      <c r="O101" s="12" t="e">
        <f>(IF(H101&gt;0,H101,G101)-VLOOKUP(B101,Data_afgrøder!$A$1:$BH$28,COLUMN(Data_afgrøder!BF:BF),FALSE)-IFERROR(Beregninger_efterafgrøder_udlæg!L102,0))*Forside!$B$3/100</f>
        <v>#N/A</v>
      </c>
      <c r="P101" s="44" t="e">
        <f>O101*44/28*Forside!$B$5</f>
        <v>#N/A</v>
      </c>
      <c r="Q101" s="45" t="e">
        <f>M101*VLOOKUP(B101,Data_afgrøder!$A$1:$BX$29,COLUMN(Data_afgrøder!$BJ$2),FALSE)</f>
        <v>#N/A</v>
      </c>
      <c r="R101" s="126" t="e">
        <f>Q101*Forside!$B$3/100</f>
        <v>#N/A</v>
      </c>
      <c r="S101" s="44" t="e">
        <f>R101*44/28*Forside!$B$5</f>
        <v>#N/A</v>
      </c>
      <c r="T101" s="45" t="e">
        <f>N101*VLOOKUP(B101,Data_afgrøder!$A$1:$BR$29,COLUMN(Data_afgrøder!BK98),FALSE)</f>
        <v>#N/A</v>
      </c>
      <c r="U101" s="45" t="e">
        <f>T101*Forside!$B$3/100</f>
        <v>#N/A</v>
      </c>
      <c r="V101" s="44" t="e">
        <f>U101*44/28*Forside!$B$5</f>
        <v>#N/A</v>
      </c>
      <c r="W101" s="12">
        <f t="shared" ref="W101:W132" si="32">J101*0.0043</f>
        <v>0</v>
      </c>
      <c r="X101" s="44">
        <f>W101*44/28*Forside!$B$5</f>
        <v>0</v>
      </c>
      <c r="Y101" s="44">
        <f>IF(D101="JB11",'Emissioner organogen jord'!$J$4,0)</f>
        <v>0</v>
      </c>
      <c r="Z101" s="44">
        <f t="shared" ref="Z101:Z132" si="33">IF(D101="JB11",8,0)</f>
        <v>0</v>
      </c>
      <c r="AA101" s="44">
        <f>Y101+(Z101*44/28*Forside!$B$5)</f>
        <v>0</v>
      </c>
      <c r="AB101" s="44" t="e">
        <f>((M101+N101)*0.45*0.097*VLOOKUP(B101,Data_afgrøder!$A$1:$BM$28,COLUMN(Data_afgrøder!$AS$1),FALSE)*VLOOKUP(Beregninger_afgrøder!B101,Data_afgrøder!$A$1:$BN$29,COLUMN(Data_afgrøder!$AT$1),FALSE))-397</f>
        <v>#N/A</v>
      </c>
      <c r="AC101" s="44" t="e">
        <f t="shared" si="21"/>
        <v>#N/A</v>
      </c>
      <c r="AD101" s="44">
        <f t="shared" ref="AD101:AD132" si="34">0.37825*E101</f>
        <v>0</v>
      </c>
      <c r="AE101" s="12">
        <f>IF(H101&gt;0,H101,G101)*Forside!$B$8</f>
        <v>0</v>
      </c>
      <c r="AG101" s="12" t="e">
        <f>VLOOKUP(B101,Data_afgrøder!$A$2:$BO$28,COLUMN(Data_afgrøder!$BL$2),FALSE)</f>
        <v>#N/A</v>
      </c>
      <c r="AH101" s="12" t="e">
        <f>IF(AF101&gt;0,AF101,AG101)*Forside!$B$9</f>
        <v>#N/A</v>
      </c>
      <c r="AI101" s="110"/>
      <c r="AJ101" s="12" t="e">
        <f>VLOOKUP(B101,Data_afgrøder!$A$2:$BO$28,COLUMN(Data_afgrøder!$BM$2),FALSE)</f>
        <v>#N/A</v>
      </c>
      <c r="AK101" s="12" t="e">
        <f>Forside!$B$10*IF(AI101&gt;0,AI101,AJ101)</f>
        <v>#N/A</v>
      </c>
      <c r="AL101" s="12">
        <v>0</v>
      </c>
      <c r="AM101" s="12"/>
      <c r="AN101" s="44">
        <f>IF(Forside!S112="Beregn eller brug standardtal",Beregninger_brændstofforbrug!AE100,Forside!T112)</f>
        <v>0</v>
      </c>
      <c r="AO101" s="12" t="e">
        <f>VLOOKUP(B101,Data_afgrøder!$A$1:$BH$28,COLUMN(Data_afgrøder!AW:AW),FALSE)</f>
        <v>#N/A</v>
      </c>
      <c r="AP101" s="12">
        <f t="shared" ref="AP101:AP132" si="35">IF(K101="Ja, brug standardtal",AO101,IF(K101="Ja, manuel indtastning",L101,IF(K101="Nej",0,0)))</f>
        <v>0</v>
      </c>
      <c r="AQ101" s="12">
        <f>AP101*5*Forside!$B$6</f>
        <v>0</v>
      </c>
      <c r="AR101" s="12">
        <v>0</v>
      </c>
      <c r="AS101" s="12">
        <f>AR101*Forside!$B$6</f>
        <v>0</v>
      </c>
      <c r="AT101" s="12">
        <v>0</v>
      </c>
      <c r="AU101" s="12">
        <f>AT101*Forside!$B$7</f>
        <v>0</v>
      </c>
      <c r="AV101" s="44" t="e">
        <f t="shared" ref="AV101:AV132" si="36">AE101+AH101+AK101+AL101+AM101+AN101+AQ101+AS101+AU101</f>
        <v>#N/A</v>
      </c>
      <c r="AW101" s="92" t="e">
        <f t="shared" ref="AW101:AW132" si="37">O101+R101+U101+W101+Z101</f>
        <v>#N/A</v>
      </c>
      <c r="AX101" s="45" t="e">
        <f>AW101*44/28*Forside!$B$5</f>
        <v>#N/A</v>
      </c>
      <c r="AY101" s="44" t="e">
        <f t="shared" ref="AY101:AY132" si="38">AX101+Y101-AC101</f>
        <v>#N/A</v>
      </c>
      <c r="AZ101" s="44" t="e">
        <f t="shared" si="31"/>
        <v>#N/A</v>
      </c>
      <c r="BA101" s="44" t="e">
        <f t="shared" si="23"/>
        <v>#N/A</v>
      </c>
      <c r="BC101" s="110"/>
      <c r="BD101" s="153"/>
      <c r="BE101" s="153"/>
      <c r="BF101" s="153"/>
      <c r="BG101" s="108"/>
      <c r="BH101" s="108"/>
    </row>
    <row r="102" spans="1:60" x14ac:dyDescent="0.2">
      <c r="A102" s="12">
        <f>Forside!A113</f>
        <v>0</v>
      </c>
      <c r="B102" s="12">
        <f>Forside!B113</f>
        <v>0</v>
      </c>
      <c r="C102" s="53">
        <f>Forside!C113</f>
        <v>0</v>
      </c>
      <c r="D102" s="12">
        <f>Forside!D113</f>
        <v>0</v>
      </c>
      <c r="E102" s="12">
        <f>Forside!F113</f>
        <v>0</v>
      </c>
      <c r="F102" s="53">
        <f>Forside!H113</f>
        <v>0</v>
      </c>
      <c r="G102" s="12">
        <f>Forside!I113</f>
        <v>0</v>
      </c>
      <c r="H102" s="12">
        <f>Forside!J113</f>
        <v>0</v>
      </c>
      <c r="I102" s="12">
        <f>Forside!L113</f>
        <v>0</v>
      </c>
      <c r="J102" s="12">
        <f>Forside!O113</f>
        <v>0</v>
      </c>
      <c r="K102" s="12">
        <f>Forside!Q113</f>
        <v>0</v>
      </c>
      <c r="L102" s="12">
        <f>Forside!R113</f>
        <v>0</v>
      </c>
      <c r="M102" s="44" t="e">
        <f>VLOOKUP(B102,Data_afgrøder!$A$2:$BO$24,COLUMN(Data_afgrøder!BI:BI),FALSE)</f>
        <v>#N/A</v>
      </c>
      <c r="N102" s="44" t="e">
        <f>VLOOKUP(B102,Data_afgrøder!$A$2:$BO$24,COLUMN(Data_afgrøder!BG:BG),FALSE)</f>
        <v>#N/A</v>
      </c>
      <c r="O102" s="12" t="e">
        <f>(IF(H102&gt;0,H102,G102)-VLOOKUP(B102,Data_afgrøder!$A$1:$BH$28,COLUMN(Data_afgrøder!BF:BF),FALSE)-IFERROR(Beregninger_efterafgrøder_udlæg!L103,0))*Forside!$B$3/100</f>
        <v>#N/A</v>
      </c>
      <c r="P102" s="44" t="e">
        <f>O102*44/28*Forside!$B$5</f>
        <v>#N/A</v>
      </c>
      <c r="Q102" s="45" t="e">
        <f>M102*VLOOKUP(B102,Data_afgrøder!$A$1:$BX$29,COLUMN(Data_afgrøder!$BJ$2),FALSE)</f>
        <v>#N/A</v>
      </c>
      <c r="R102" s="126" t="e">
        <f>Q102*Forside!$B$3/100</f>
        <v>#N/A</v>
      </c>
      <c r="S102" s="44" t="e">
        <f>R102*44/28*Forside!$B$5</f>
        <v>#N/A</v>
      </c>
      <c r="T102" s="45" t="e">
        <f>N102*VLOOKUP(B102,Data_afgrøder!$A$1:$BR$29,COLUMN(Data_afgrøder!BK99),FALSE)</f>
        <v>#N/A</v>
      </c>
      <c r="U102" s="45" t="e">
        <f>T102*Forside!$B$3/100</f>
        <v>#N/A</v>
      </c>
      <c r="V102" s="44" t="e">
        <f>U102*44/28*Forside!$B$5</f>
        <v>#N/A</v>
      </c>
      <c r="W102" s="12">
        <f t="shared" si="32"/>
        <v>0</v>
      </c>
      <c r="X102" s="44">
        <f>W102*44/28*Forside!$B$5</f>
        <v>0</v>
      </c>
      <c r="Y102" s="44">
        <f>IF(D102="JB11",'Emissioner organogen jord'!$J$4,0)</f>
        <v>0</v>
      </c>
      <c r="Z102" s="44">
        <f t="shared" si="33"/>
        <v>0</v>
      </c>
      <c r="AA102" s="44">
        <f>Y102+(Z102*44/28*Forside!$B$5)</f>
        <v>0</v>
      </c>
      <c r="AB102" s="44" t="e">
        <f>((M102+N102)*0.45*0.097*VLOOKUP(B102,Data_afgrøder!$A$1:$BM$28,COLUMN(Data_afgrøder!$AS$1),FALSE)*VLOOKUP(Beregninger_afgrøder!B102,Data_afgrøder!$A$1:$BN$29,COLUMN(Data_afgrøder!$AT$1),FALSE))-397</f>
        <v>#N/A</v>
      </c>
      <c r="AC102" s="44" t="e">
        <f t="shared" si="21"/>
        <v>#N/A</v>
      </c>
      <c r="AD102" s="44">
        <f t="shared" si="34"/>
        <v>0</v>
      </c>
      <c r="AE102" s="12">
        <f>IF(H102&gt;0,H102,G102)*Forside!$B$8</f>
        <v>0</v>
      </c>
      <c r="AG102" s="12" t="e">
        <f>VLOOKUP(B102,Data_afgrøder!$A$2:$BO$28,COLUMN(Data_afgrøder!$BL$2),FALSE)</f>
        <v>#N/A</v>
      </c>
      <c r="AH102" s="12" t="e">
        <f>IF(AF102&gt;0,AF102,AG102)*Forside!$B$9</f>
        <v>#N/A</v>
      </c>
      <c r="AI102" s="110"/>
      <c r="AJ102" s="12" t="e">
        <f>VLOOKUP(B102,Data_afgrøder!$A$2:$BO$28,COLUMN(Data_afgrøder!$BM$2),FALSE)</f>
        <v>#N/A</v>
      </c>
      <c r="AK102" s="12" t="e">
        <f>Forside!$B$10*IF(AI102&gt;0,AI102,AJ102)</f>
        <v>#N/A</v>
      </c>
      <c r="AL102" s="12">
        <v>0</v>
      </c>
      <c r="AM102" s="12"/>
      <c r="AN102" s="44">
        <f>IF(Forside!S113="Beregn eller brug standardtal",Beregninger_brændstofforbrug!AE101,Forside!T113)</f>
        <v>0</v>
      </c>
      <c r="AO102" s="12" t="e">
        <f>VLOOKUP(B102,Data_afgrøder!$A$1:$BH$28,COLUMN(Data_afgrøder!AW:AW),FALSE)</f>
        <v>#N/A</v>
      </c>
      <c r="AP102" s="12">
        <f t="shared" si="35"/>
        <v>0</v>
      </c>
      <c r="AQ102" s="12">
        <f>AP102*5*Forside!$B$6</f>
        <v>0</v>
      </c>
      <c r="AR102" s="12">
        <v>0</v>
      </c>
      <c r="AS102" s="12">
        <f>AR102*Forside!$B$6</f>
        <v>0</v>
      </c>
      <c r="AT102" s="12">
        <v>0</v>
      </c>
      <c r="AU102" s="12">
        <f>AT102*Forside!$B$7</f>
        <v>0</v>
      </c>
      <c r="AV102" s="44" t="e">
        <f t="shared" si="36"/>
        <v>#N/A</v>
      </c>
      <c r="AW102" s="92" t="e">
        <f t="shared" si="37"/>
        <v>#N/A</v>
      </c>
      <c r="AX102" s="45" t="e">
        <f>AW102*44/28*Forside!$B$5</f>
        <v>#N/A</v>
      </c>
      <c r="AY102" s="44" t="e">
        <f t="shared" si="38"/>
        <v>#N/A</v>
      </c>
      <c r="AZ102" s="44" t="e">
        <f t="shared" si="31"/>
        <v>#N/A</v>
      </c>
      <c r="BA102" s="44" t="e">
        <f t="shared" si="23"/>
        <v>#N/A</v>
      </c>
      <c r="BC102" s="110"/>
      <c r="BD102" s="153"/>
      <c r="BE102" s="153"/>
      <c r="BF102" s="153"/>
      <c r="BG102" s="108"/>
      <c r="BH102" s="108"/>
    </row>
    <row r="103" spans="1:60" x14ac:dyDescent="0.2">
      <c r="A103" s="12">
        <f>Forside!A114</f>
        <v>0</v>
      </c>
      <c r="B103" s="12">
        <f>Forside!B114</f>
        <v>0</v>
      </c>
      <c r="C103" s="53">
        <f>Forside!C114</f>
        <v>0</v>
      </c>
      <c r="D103" s="12">
        <f>Forside!D114</f>
        <v>0</v>
      </c>
      <c r="E103" s="12">
        <f>Forside!F114</f>
        <v>0</v>
      </c>
      <c r="F103" s="53">
        <f>Forside!H114</f>
        <v>0</v>
      </c>
      <c r="G103" s="12">
        <f>Forside!I114</f>
        <v>0</v>
      </c>
      <c r="H103" s="12">
        <f>Forside!J114</f>
        <v>0</v>
      </c>
      <c r="I103" s="12">
        <f>Forside!L114</f>
        <v>0</v>
      </c>
      <c r="J103" s="12">
        <f>Forside!O114</f>
        <v>0</v>
      </c>
      <c r="K103" s="12">
        <f>Forside!Q114</f>
        <v>0</v>
      </c>
      <c r="L103" s="12">
        <f>Forside!R114</f>
        <v>0</v>
      </c>
      <c r="M103" s="44" t="e">
        <f>VLOOKUP(B103,Data_afgrøder!$A$2:$BO$24,COLUMN(Data_afgrøder!BI:BI),FALSE)</f>
        <v>#N/A</v>
      </c>
      <c r="N103" s="44" t="e">
        <f>VLOOKUP(B103,Data_afgrøder!$A$2:$BO$24,COLUMN(Data_afgrøder!BG:BG),FALSE)</f>
        <v>#N/A</v>
      </c>
      <c r="O103" s="12" t="e">
        <f>(IF(H103&gt;0,H103,G103)-VLOOKUP(B103,Data_afgrøder!$A$1:$BH$28,COLUMN(Data_afgrøder!BF:BF),FALSE)-IFERROR(Beregninger_efterafgrøder_udlæg!L104,0))*Forside!$B$3/100</f>
        <v>#N/A</v>
      </c>
      <c r="P103" s="44" t="e">
        <f>O103*44/28*Forside!$B$5</f>
        <v>#N/A</v>
      </c>
      <c r="Q103" s="45" t="e">
        <f>M103*VLOOKUP(B103,Data_afgrøder!$A$1:$BX$29,COLUMN(Data_afgrøder!$BJ$2),FALSE)</f>
        <v>#N/A</v>
      </c>
      <c r="R103" s="126" t="e">
        <f>Q103*Forside!$B$3/100</f>
        <v>#N/A</v>
      </c>
      <c r="S103" s="44" t="e">
        <f>R103*44/28*Forside!$B$5</f>
        <v>#N/A</v>
      </c>
      <c r="T103" s="45" t="e">
        <f>N103*VLOOKUP(B103,Data_afgrøder!$A$1:$BR$29,COLUMN(Data_afgrøder!BK100),FALSE)</f>
        <v>#N/A</v>
      </c>
      <c r="U103" s="45" t="e">
        <f>T103*Forside!$B$3/100</f>
        <v>#N/A</v>
      </c>
      <c r="V103" s="44" t="e">
        <f>U103*44/28*Forside!$B$5</f>
        <v>#N/A</v>
      </c>
      <c r="W103" s="12">
        <f t="shared" si="32"/>
        <v>0</v>
      </c>
      <c r="X103" s="44">
        <f>W103*44/28*Forside!$B$5</f>
        <v>0</v>
      </c>
      <c r="Y103" s="44">
        <f>IF(D103="JB11",'Emissioner organogen jord'!$J$4,0)</f>
        <v>0</v>
      </c>
      <c r="Z103" s="44">
        <f t="shared" si="33"/>
        <v>0</v>
      </c>
      <c r="AA103" s="44">
        <f>Y103+(Z103*44/28*Forside!$B$5)</f>
        <v>0</v>
      </c>
      <c r="AB103" s="44" t="e">
        <f>((M103+N103)*0.45*0.097*VLOOKUP(B103,Data_afgrøder!$A$1:$BM$28,COLUMN(Data_afgrøder!$AS$1),FALSE)*VLOOKUP(Beregninger_afgrøder!B103,Data_afgrøder!$A$1:$BN$29,COLUMN(Data_afgrøder!$AT$1),FALSE))-397</f>
        <v>#N/A</v>
      </c>
      <c r="AC103" s="44" t="e">
        <f t="shared" si="21"/>
        <v>#N/A</v>
      </c>
      <c r="AD103" s="44">
        <f t="shared" si="34"/>
        <v>0</v>
      </c>
      <c r="AE103" s="12">
        <f>IF(H103&gt;0,H103,G103)*Forside!$B$8</f>
        <v>0</v>
      </c>
      <c r="AG103" s="12" t="e">
        <f>VLOOKUP(B103,Data_afgrøder!$A$2:$BO$28,COLUMN(Data_afgrøder!$BL$2),FALSE)</f>
        <v>#N/A</v>
      </c>
      <c r="AH103" s="12" t="e">
        <f>IF(AF103&gt;0,AF103,AG103)*Forside!$B$9</f>
        <v>#N/A</v>
      </c>
      <c r="AI103" s="110"/>
      <c r="AJ103" s="12" t="e">
        <f>VLOOKUP(B103,Data_afgrøder!$A$2:$BO$28,COLUMN(Data_afgrøder!$BM$2),FALSE)</f>
        <v>#N/A</v>
      </c>
      <c r="AK103" s="12" t="e">
        <f>Forside!$B$10*IF(AI103&gt;0,AI103,AJ103)</f>
        <v>#N/A</v>
      </c>
      <c r="AL103" s="12">
        <v>0</v>
      </c>
      <c r="AM103" s="12"/>
      <c r="AN103" s="44">
        <f>IF(Forside!S114="Beregn eller brug standardtal",Beregninger_brændstofforbrug!AE102,Forside!T114)</f>
        <v>0</v>
      </c>
      <c r="AO103" s="12" t="e">
        <f>VLOOKUP(B103,Data_afgrøder!$A$1:$BH$28,COLUMN(Data_afgrøder!AW:AW),FALSE)</f>
        <v>#N/A</v>
      </c>
      <c r="AP103" s="12">
        <f t="shared" si="35"/>
        <v>0</v>
      </c>
      <c r="AQ103" s="12">
        <f>AP103*5*Forside!$B$6</f>
        <v>0</v>
      </c>
      <c r="AR103" s="12">
        <v>0</v>
      </c>
      <c r="AS103" s="12">
        <f>AR103*Forside!$B$6</f>
        <v>0</v>
      </c>
      <c r="AT103" s="12">
        <v>0</v>
      </c>
      <c r="AU103" s="12">
        <f>AT103*Forside!$B$7</f>
        <v>0</v>
      </c>
      <c r="AV103" s="44" t="e">
        <f t="shared" si="36"/>
        <v>#N/A</v>
      </c>
      <c r="AW103" s="92" t="e">
        <f t="shared" si="37"/>
        <v>#N/A</v>
      </c>
      <c r="AX103" s="45" t="e">
        <f>AW103*44/28*Forside!$B$5</f>
        <v>#N/A</v>
      </c>
      <c r="AY103" s="44" t="e">
        <f t="shared" si="38"/>
        <v>#N/A</v>
      </c>
      <c r="AZ103" s="44" t="e">
        <f t="shared" si="31"/>
        <v>#N/A</v>
      </c>
      <c r="BA103" s="44" t="e">
        <f t="shared" si="23"/>
        <v>#N/A</v>
      </c>
      <c r="BC103" s="110"/>
      <c r="BD103" s="153"/>
      <c r="BE103" s="153"/>
      <c r="BF103" s="153"/>
      <c r="BG103" s="108"/>
      <c r="BH103" s="108"/>
    </row>
    <row r="104" spans="1:60" x14ac:dyDescent="0.2">
      <c r="A104" s="12">
        <f>Forside!A115</f>
        <v>0</v>
      </c>
      <c r="B104" s="12">
        <f>Forside!B115</f>
        <v>0</v>
      </c>
      <c r="C104" s="53">
        <f>Forside!C115</f>
        <v>0</v>
      </c>
      <c r="D104" s="12">
        <f>Forside!D115</f>
        <v>0</v>
      </c>
      <c r="E104" s="12">
        <f>Forside!F115</f>
        <v>0</v>
      </c>
      <c r="F104" s="53">
        <f>Forside!H115</f>
        <v>0</v>
      </c>
      <c r="G104" s="12">
        <f>Forside!I115</f>
        <v>0</v>
      </c>
      <c r="H104" s="12">
        <f>Forside!J115</f>
        <v>0</v>
      </c>
      <c r="I104" s="12">
        <f>Forside!L115</f>
        <v>0</v>
      </c>
      <c r="J104" s="12">
        <f>Forside!O115</f>
        <v>0</v>
      </c>
      <c r="K104" s="12">
        <f>Forside!Q115</f>
        <v>0</v>
      </c>
      <c r="L104" s="12">
        <f>Forside!R115</f>
        <v>0</v>
      </c>
      <c r="M104" s="44" t="e">
        <f>VLOOKUP(B104,Data_afgrøder!$A$2:$BO$24,COLUMN(Data_afgrøder!BI:BI),FALSE)</f>
        <v>#N/A</v>
      </c>
      <c r="N104" s="44" t="e">
        <f>VLOOKUP(B104,Data_afgrøder!$A$2:$BO$24,COLUMN(Data_afgrøder!BG:BG),FALSE)</f>
        <v>#N/A</v>
      </c>
      <c r="O104" s="12" t="e">
        <f>(IF(H104&gt;0,H104,G104)-VLOOKUP(B104,Data_afgrøder!$A$1:$BH$28,COLUMN(Data_afgrøder!BF:BF),FALSE)-IFERROR(Beregninger_efterafgrøder_udlæg!L105,0))*Forside!$B$3/100</f>
        <v>#N/A</v>
      </c>
      <c r="P104" s="44" t="e">
        <f>O104*44/28*Forside!$B$5</f>
        <v>#N/A</v>
      </c>
      <c r="Q104" s="45" t="e">
        <f>M104*VLOOKUP(B104,Data_afgrøder!$A$1:$BX$29,COLUMN(Data_afgrøder!$BJ$2),FALSE)</f>
        <v>#N/A</v>
      </c>
      <c r="R104" s="126" t="e">
        <f>Q104*Forside!$B$3/100</f>
        <v>#N/A</v>
      </c>
      <c r="S104" s="44" t="e">
        <f>R104*44/28*Forside!$B$5</f>
        <v>#N/A</v>
      </c>
      <c r="T104" s="45" t="e">
        <f>N104*VLOOKUP(B104,Data_afgrøder!$A$1:$BR$29,COLUMN(Data_afgrøder!BK101),FALSE)</f>
        <v>#N/A</v>
      </c>
      <c r="U104" s="45" t="e">
        <f>T104*Forside!$B$3/100</f>
        <v>#N/A</v>
      </c>
      <c r="V104" s="44" t="e">
        <f>U104*44/28*Forside!$B$5</f>
        <v>#N/A</v>
      </c>
      <c r="W104" s="12">
        <f t="shared" si="32"/>
        <v>0</v>
      </c>
      <c r="X104" s="44">
        <f>W104*44/28*Forside!$B$5</f>
        <v>0</v>
      </c>
      <c r="Y104" s="44">
        <f>IF(D104="JB11",'Emissioner organogen jord'!$J$4,0)</f>
        <v>0</v>
      </c>
      <c r="Z104" s="44">
        <f t="shared" si="33"/>
        <v>0</v>
      </c>
      <c r="AA104" s="44">
        <f>Y104+(Z104*44/28*Forside!$B$5)</f>
        <v>0</v>
      </c>
      <c r="AB104" s="44" t="e">
        <f>((M104+N104)*0.45*0.097*VLOOKUP(B104,Data_afgrøder!$A$1:$BM$28,COLUMN(Data_afgrøder!$AS$1),FALSE)*VLOOKUP(Beregninger_afgrøder!B104,Data_afgrøder!$A$1:$BN$29,COLUMN(Data_afgrøder!$AT$1),FALSE))-397</f>
        <v>#N/A</v>
      </c>
      <c r="AC104" s="44" t="e">
        <f t="shared" si="21"/>
        <v>#N/A</v>
      </c>
      <c r="AD104" s="44">
        <f t="shared" si="34"/>
        <v>0</v>
      </c>
      <c r="AE104" s="12">
        <f>IF(H104&gt;0,H104,G104)*Forside!$B$8</f>
        <v>0</v>
      </c>
      <c r="AG104" s="12" t="e">
        <f>VLOOKUP(B104,Data_afgrøder!$A$2:$BO$28,COLUMN(Data_afgrøder!$BL$2),FALSE)</f>
        <v>#N/A</v>
      </c>
      <c r="AH104" s="12" t="e">
        <f>IF(AF104&gt;0,AF104,AG104)*Forside!$B$9</f>
        <v>#N/A</v>
      </c>
      <c r="AI104" s="110"/>
      <c r="AJ104" s="12" t="e">
        <f>VLOOKUP(B104,Data_afgrøder!$A$2:$BO$28,COLUMN(Data_afgrøder!$BM$2),FALSE)</f>
        <v>#N/A</v>
      </c>
      <c r="AK104" s="12" t="e">
        <f>Forside!$B$10*IF(AI104&gt;0,AI104,AJ104)</f>
        <v>#N/A</v>
      </c>
      <c r="AL104" s="12">
        <v>0</v>
      </c>
      <c r="AM104" s="12"/>
      <c r="AN104" s="44">
        <f>IF(Forside!S115="Beregn eller brug standardtal",Beregninger_brændstofforbrug!AE103,Forside!T115)</f>
        <v>0</v>
      </c>
      <c r="AO104" s="12" t="e">
        <f>VLOOKUP(B104,Data_afgrøder!$A$1:$BH$28,COLUMN(Data_afgrøder!AW:AW),FALSE)</f>
        <v>#N/A</v>
      </c>
      <c r="AP104" s="12">
        <f t="shared" si="35"/>
        <v>0</v>
      </c>
      <c r="AQ104" s="12">
        <f>AP104*5*Forside!$B$6</f>
        <v>0</v>
      </c>
      <c r="AR104" s="12">
        <v>0</v>
      </c>
      <c r="AS104" s="12">
        <f>AR104*Forside!$B$6</f>
        <v>0</v>
      </c>
      <c r="AT104" s="12">
        <v>0</v>
      </c>
      <c r="AU104" s="12">
        <f>AT104*Forside!$B$7</f>
        <v>0</v>
      </c>
      <c r="AV104" s="44" t="e">
        <f t="shared" si="36"/>
        <v>#N/A</v>
      </c>
      <c r="AW104" s="92" t="e">
        <f t="shared" si="37"/>
        <v>#N/A</v>
      </c>
      <c r="AX104" s="45" t="e">
        <f>AW104*44/28*Forside!$B$5</f>
        <v>#N/A</v>
      </c>
      <c r="AY104" s="44" t="e">
        <f t="shared" si="38"/>
        <v>#N/A</v>
      </c>
      <c r="AZ104" s="44" t="e">
        <f t="shared" si="31"/>
        <v>#N/A</v>
      </c>
      <c r="BA104" s="44" t="e">
        <f t="shared" si="23"/>
        <v>#N/A</v>
      </c>
      <c r="BC104" s="110"/>
      <c r="BD104" s="153"/>
      <c r="BE104" s="153"/>
      <c r="BF104" s="153"/>
      <c r="BG104" s="108"/>
      <c r="BH104" s="108"/>
    </row>
    <row r="105" spans="1:60" x14ac:dyDescent="0.2">
      <c r="A105" s="12">
        <f>Forside!A116</f>
        <v>0</v>
      </c>
      <c r="B105" s="12">
        <f>Forside!B116</f>
        <v>0</v>
      </c>
      <c r="C105" s="53">
        <f>Forside!C116</f>
        <v>0</v>
      </c>
      <c r="D105" s="12">
        <f>Forside!D116</f>
        <v>0</v>
      </c>
      <c r="E105" s="12">
        <f>Forside!F116</f>
        <v>0</v>
      </c>
      <c r="F105" s="53">
        <f>Forside!H116</f>
        <v>0</v>
      </c>
      <c r="G105" s="12">
        <f>Forside!I116</f>
        <v>0</v>
      </c>
      <c r="H105" s="12">
        <f>Forside!J116</f>
        <v>0</v>
      </c>
      <c r="I105" s="12">
        <f>Forside!L116</f>
        <v>0</v>
      </c>
      <c r="J105" s="12">
        <f>Forside!O116</f>
        <v>0</v>
      </c>
      <c r="K105" s="12">
        <f>Forside!Q116</f>
        <v>0</v>
      </c>
      <c r="L105" s="12">
        <f>Forside!R116</f>
        <v>0</v>
      </c>
      <c r="M105" s="44" t="e">
        <f>VLOOKUP(B105,Data_afgrøder!$A$2:$BO$24,COLUMN(Data_afgrøder!BI:BI),FALSE)</f>
        <v>#N/A</v>
      </c>
      <c r="N105" s="44" t="e">
        <f>VLOOKUP(B105,Data_afgrøder!$A$2:$BO$24,COLUMN(Data_afgrøder!BG:BG),FALSE)</f>
        <v>#N/A</v>
      </c>
      <c r="O105" s="12" t="e">
        <f>(IF(H105&gt;0,H105,G105)-VLOOKUP(B105,Data_afgrøder!$A$1:$BH$28,COLUMN(Data_afgrøder!BF:BF),FALSE)-IFERROR(Beregninger_efterafgrøder_udlæg!L106,0))*Forside!$B$3/100</f>
        <v>#N/A</v>
      </c>
      <c r="P105" s="44" t="e">
        <f>O105*44/28*Forside!$B$5</f>
        <v>#N/A</v>
      </c>
      <c r="Q105" s="45" t="e">
        <f>M105*VLOOKUP(B105,Data_afgrøder!$A$1:$BX$29,COLUMN(Data_afgrøder!$BJ$2),FALSE)</f>
        <v>#N/A</v>
      </c>
      <c r="R105" s="126" t="e">
        <f>Q105*Forside!$B$3/100</f>
        <v>#N/A</v>
      </c>
      <c r="S105" s="44" t="e">
        <f>R105*44/28*Forside!$B$5</f>
        <v>#N/A</v>
      </c>
      <c r="T105" s="45" t="e">
        <f>N105*VLOOKUP(B105,Data_afgrøder!$A$1:$BR$29,COLUMN(Data_afgrøder!BK102),FALSE)</f>
        <v>#N/A</v>
      </c>
      <c r="U105" s="45" t="e">
        <f>T105*Forside!$B$3/100</f>
        <v>#N/A</v>
      </c>
      <c r="V105" s="44" t="e">
        <f>U105*44/28*Forside!$B$5</f>
        <v>#N/A</v>
      </c>
      <c r="W105" s="12">
        <f t="shared" si="32"/>
        <v>0</v>
      </c>
      <c r="X105" s="44">
        <f>W105*44/28*Forside!$B$5</f>
        <v>0</v>
      </c>
      <c r="Y105" s="44">
        <f>IF(D105="JB11",'Emissioner organogen jord'!$J$4,0)</f>
        <v>0</v>
      </c>
      <c r="Z105" s="44">
        <f t="shared" si="33"/>
        <v>0</v>
      </c>
      <c r="AA105" s="44">
        <f>Y105+(Z105*44/28*Forside!$B$5)</f>
        <v>0</v>
      </c>
      <c r="AB105" s="44" t="e">
        <f>((M105+N105)*0.45*0.097*VLOOKUP(B105,Data_afgrøder!$A$1:$BM$28,COLUMN(Data_afgrøder!$AS$1),FALSE)*VLOOKUP(Beregninger_afgrøder!B105,Data_afgrøder!$A$1:$BN$29,COLUMN(Data_afgrøder!$AT$1),FALSE))-397</f>
        <v>#N/A</v>
      </c>
      <c r="AC105" s="44" t="e">
        <f t="shared" si="21"/>
        <v>#N/A</v>
      </c>
      <c r="AD105" s="44">
        <f t="shared" si="34"/>
        <v>0</v>
      </c>
      <c r="AE105" s="12">
        <f>IF(H105&gt;0,H105,G105)*Forside!$B$8</f>
        <v>0</v>
      </c>
      <c r="AG105" s="12" t="e">
        <f>VLOOKUP(B105,Data_afgrøder!$A$2:$BO$28,COLUMN(Data_afgrøder!$BL$2),FALSE)</f>
        <v>#N/A</v>
      </c>
      <c r="AH105" s="12" t="e">
        <f>IF(AF105&gt;0,AF105,AG105)*Forside!$B$9</f>
        <v>#N/A</v>
      </c>
      <c r="AI105" s="110"/>
      <c r="AJ105" s="12" t="e">
        <f>VLOOKUP(B105,Data_afgrøder!$A$2:$BO$28,COLUMN(Data_afgrøder!$BM$2),FALSE)</f>
        <v>#N/A</v>
      </c>
      <c r="AK105" s="12" t="e">
        <f>Forside!$B$10*IF(AI105&gt;0,AI105,AJ105)</f>
        <v>#N/A</v>
      </c>
      <c r="AL105" s="12">
        <v>0</v>
      </c>
      <c r="AM105" s="12"/>
      <c r="AN105" s="44">
        <f>IF(Forside!S116="Beregn eller brug standardtal",Beregninger_brændstofforbrug!AE104,Forside!T116)</f>
        <v>0</v>
      </c>
      <c r="AO105" s="12" t="e">
        <f>VLOOKUP(B105,Data_afgrøder!$A$1:$BH$28,COLUMN(Data_afgrøder!AW:AW),FALSE)</f>
        <v>#N/A</v>
      </c>
      <c r="AP105" s="12">
        <f t="shared" si="35"/>
        <v>0</v>
      </c>
      <c r="AQ105" s="12">
        <f>AP105*5*Forside!$B$6</f>
        <v>0</v>
      </c>
      <c r="AR105" s="12">
        <v>0</v>
      </c>
      <c r="AS105" s="12">
        <f>AR105*Forside!$B$6</f>
        <v>0</v>
      </c>
      <c r="AT105" s="12">
        <v>0</v>
      </c>
      <c r="AU105" s="12">
        <f>AT105*Forside!$B$7</f>
        <v>0</v>
      </c>
      <c r="AV105" s="44" t="e">
        <f t="shared" si="36"/>
        <v>#N/A</v>
      </c>
      <c r="AW105" s="92" t="e">
        <f t="shared" si="37"/>
        <v>#N/A</v>
      </c>
      <c r="AX105" s="45" t="e">
        <f>AW105*44/28*Forside!$B$5</f>
        <v>#N/A</v>
      </c>
      <c r="AY105" s="44" t="e">
        <f t="shared" si="38"/>
        <v>#N/A</v>
      </c>
      <c r="AZ105" s="44" t="e">
        <f t="shared" si="31"/>
        <v>#N/A</v>
      </c>
      <c r="BA105" s="44" t="e">
        <f t="shared" si="23"/>
        <v>#N/A</v>
      </c>
      <c r="BC105" s="110"/>
      <c r="BD105" s="153"/>
      <c r="BE105" s="153"/>
      <c r="BF105" s="153"/>
      <c r="BG105" s="108"/>
      <c r="BH105" s="108"/>
    </row>
    <row r="106" spans="1:60" x14ac:dyDescent="0.2">
      <c r="A106" s="12">
        <f>Forside!A117</f>
        <v>0</v>
      </c>
      <c r="B106" s="12">
        <f>Forside!B117</f>
        <v>0</v>
      </c>
      <c r="C106" s="53">
        <f>Forside!C117</f>
        <v>0</v>
      </c>
      <c r="D106" s="12">
        <f>Forside!D117</f>
        <v>0</v>
      </c>
      <c r="E106" s="12">
        <f>Forside!F117</f>
        <v>0</v>
      </c>
      <c r="F106" s="53">
        <f>Forside!H117</f>
        <v>0</v>
      </c>
      <c r="G106" s="12">
        <f>Forside!I117</f>
        <v>0</v>
      </c>
      <c r="H106" s="12">
        <f>Forside!J117</f>
        <v>0</v>
      </c>
      <c r="I106" s="12">
        <f>Forside!L117</f>
        <v>0</v>
      </c>
      <c r="J106" s="12">
        <f>Forside!O117</f>
        <v>0</v>
      </c>
      <c r="K106" s="12">
        <f>Forside!Q117</f>
        <v>0</v>
      </c>
      <c r="L106" s="12">
        <f>Forside!R117</f>
        <v>0</v>
      </c>
      <c r="M106" s="44" t="e">
        <f>VLOOKUP(B106,Data_afgrøder!$A$2:$BO$24,COLUMN(Data_afgrøder!BI:BI),FALSE)</f>
        <v>#N/A</v>
      </c>
      <c r="N106" s="44" t="e">
        <f>VLOOKUP(B106,Data_afgrøder!$A$2:$BO$24,COLUMN(Data_afgrøder!BG:BG),FALSE)</f>
        <v>#N/A</v>
      </c>
      <c r="O106" s="12" t="e">
        <f>(IF(H106&gt;0,H106,G106)-VLOOKUP(B106,Data_afgrøder!$A$1:$BH$28,COLUMN(Data_afgrøder!BF:BF),FALSE)-IFERROR(Beregninger_efterafgrøder_udlæg!L107,0))*Forside!$B$3/100</f>
        <v>#N/A</v>
      </c>
      <c r="P106" s="44" t="e">
        <f>O106*44/28*Forside!$B$5</f>
        <v>#N/A</v>
      </c>
      <c r="Q106" s="45" t="e">
        <f>M106*VLOOKUP(B106,Data_afgrøder!$A$1:$BX$29,COLUMN(Data_afgrøder!$BJ$2),FALSE)</f>
        <v>#N/A</v>
      </c>
      <c r="R106" s="126" t="e">
        <f>Q106*Forside!$B$3/100</f>
        <v>#N/A</v>
      </c>
      <c r="S106" s="44" t="e">
        <f>R106*44/28*Forside!$B$5</f>
        <v>#N/A</v>
      </c>
      <c r="T106" s="45" t="e">
        <f>N106*VLOOKUP(B106,Data_afgrøder!$A$1:$BR$29,COLUMN(Data_afgrøder!BK103),FALSE)</f>
        <v>#N/A</v>
      </c>
      <c r="U106" s="45" t="e">
        <f>T106*Forside!$B$3/100</f>
        <v>#N/A</v>
      </c>
      <c r="V106" s="44" t="e">
        <f>U106*44/28*Forside!$B$5</f>
        <v>#N/A</v>
      </c>
      <c r="W106" s="12">
        <f t="shared" si="32"/>
        <v>0</v>
      </c>
      <c r="X106" s="44">
        <f>W106*44/28*Forside!$B$5</f>
        <v>0</v>
      </c>
      <c r="Y106" s="44">
        <f>IF(D106="JB11",'Emissioner organogen jord'!$J$4,0)</f>
        <v>0</v>
      </c>
      <c r="Z106" s="44">
        <f t="shared" si="33"/>
        <v>0</v>
      </c>
      <c r="AA106" s="44">
        <f>Y106+(Z106*44/28*Forside!$B$5)</f>
        <v>0</v>
      </c>
      <c r="AB106" s="44" t="e">
        <f>((M106+N106)*0.45*0.097*VLOOKUP(B106,Data_afgrøder!$A$1:$BM$28,COLUMN(Data_afgrøder!$AS$1),FALSE)*VLOOKUP(Beregninger_afgrøder!B106,Data_afgrøder!$A$1:$BN$29,COLUMN(Data_afgrøder!$AT$1),FALSE))-397</f>
        <v>#N/A</v>
      </c>
      <c r="AC106" s="44" t="e">
        <f t="shared" si="21"/>
        <v>#N/A</v>
      </c>
      <c r="AD106" s="44">
        <f t="shared" si="34"/>
        <v>0</v>
      </c>
      <c r="AE106" s="12">
        <f>IF(H106&gt;0,H106,G106)*Forside!$B$8</f>
        <v>0</v>
      </c>
      <c r="AG106" s="12" t="e">
        <f>VLOOKUP(B106,Data_afgrøder!$A$2:$BO$28,COLUMN(Data_afgrøder!$BL$2),FALSE)</f>
        <v>#N/A</v>
      </c>
      <c r="AH106" s="12" t="e">
        <f>IF(AF106&gt;0,AF106,AG106)*Forside!$B$9</f>
        <v>#N/A</v>
      </c>
      <c r="AI106" s="110"/>
      <c r="AJ106" s="12" t="e">
        <f>VLOOKUP(B106,Data_afgrøder!$A$2:$BO$28,COLUMN(Data_afgrøder!$BM$2),FALSE)</f>
        <v>#N/A</v>
      </c>
      <c r="AK106" s="12" t="e">
        <f>Forside!$B$10*IF(AI106&gt;0,AI106,AJ106)</f>
        <v>#N/A</v>
      </c>
      <c r="AL106" s="12">
        <v>0</v>
      </c>
      <c r="AM106" s="12"/>
      <c r="AN106" s="44">
        <f>IF(Forside!S117="Beregn eller brug standardtal",Beregninger_brændstofforbrug!AE105,Forside!T117)</f>
        <v>0</v>
      </c>
      <c r="AO106" s="12" t="e">
        <f>VLOOKUP(B106,Data_afgrøder!$A$1:$BH$28,COLUMN(Data_afgrøder!AW:AW),FALSE)</f>
        <v>#N/A</v>
      </c>
      <c r="AP106" s="12">
        <f t="shared" si="35"/>
        <v>0</v>
      </c>
      <c r="AQ106" s="12">
        <f>AP106*5*Forside!$B$6</f>
        <v>0</v>
      </c>
      <c r="AR106" s="12">
        <v>0</v>
      </c>
      <c r="AS106" s="12">
        <f>AR106*Forside!$B$6</f>
        <v>0</v>
      </c>
      <c r="AT106" s="12">
        <v>0</v>
      </c>
      <c r="AU106" s="12">
        <f>AT106*Forside!$B$7</f>
        <v>0</v>
      </c>
      <c r="AV106" s="44" t="e">
        <f t="shared" si="36"/>
        <v>#N/A</v>
      </c>
      <c r="AW106" s="92" t="e">
        <f t="shared" si="37"/>
        <v>#N/A</v>
      </c>
      <c r="AX106" s="45" t="e">
        <f>AW106*44/28*Forside!$B$5</f>
        <v>#N/A</v>
      </c>
      <c r="AY106" s="44" t="e">
        <f t="shared" si="38"/>
        <v>#N/A</v>
      </c>
      <c r="AZ106" s="44" t="e">
        <f t="shared" si="31"/>
        <v>#N/A</v>
      </c>
      <c r="BA106" s="44" t="e">
        <f t="shared" si="23"/>
        <v>#N/A</v>
      </c>
      <c r="BC106" s="110"/>
      <c r="BD106" s="153"/>
      <c r="BE106" s="153"/>
      <c r="BF106" s="153"/>
      <c r="BG106" s="108"/>
      <c r="BH106" s="108"/>
    </row>
    <row r="107" spans="1:60" x14ac:dyDescent="0.2">
      <c r="A107" s="12">
        <f>Forside!A118</f>
        <v>0</v>
      </c>
      <c r="B107" s="12">
        <f>Forside!B118</f>
        <v>0</v>
      </c>
      <c r="C107" s="53">
        <f>Forside!C118</f>
        <v>0</v>
      </c>
      <c r="D107" s="12">
        <f>Forside!D118</f>
        <v>0</v>
      </c>
      <c r="E107" s="12">
        <f>Forside!F118</f>
        <v>0</v>
      </c>
      <c r="F107" s="53">
        <f>Forside!H118</f>
        <v>0</v>
      </c>
      <c r="G107" s="12">
        <f>Forside!I118</f>
        <v>0</v>
      </c>
      <c r="H107" s="12">
        <f>Forside!J118</f>
        <v>0</v>
      </c>
      <c r="I107" s="12">
        <f>Forside!L118</f>
        <v>0</v>
      </c>
      <c r="J107" s="12">
        <f>Forside!O118</f>
        <v>0</v>
      </c>
      <c r="K107" s="12">
        <f>Forside!Q118</f>
        <v>0</v>
      </c>
      <c r="L107" s="12">
        <f>Forside!R118</f>
        <v>0</v>
      </c>
      <c r="M107" s="44" t="e">
        <f>VLOOKUP(B107,Data_afgrøder!$A$2:$BO$24,COLUMN(Data_afgrøder!BI:BI),FALSE)</f>
        <v>#N/A</v>
      </c>
      <c r="N107" s="44" t="e">
        <f>VLOOKUP(B107,Data_afgrøder!$A$2:$BO$24,COLUMN(Data_afgrøder!BG:BG),FALSE)</f>
        <v>#N/A</v>
      </c>
      <c r="O107" s="12" t="e">
        <f>(IF(H107&gt;0,H107,G107)-VLOOKUP(B107,Data_afgrøder!$A$1:$BH$28,COLUMN(Data_afgrøder!BF:BF),FALSE)-IFERROR(Beregninger_efterafgrøder_udlæg!L108,0))*Forside!$B$3/100</f>
        <v>#N/A</v>
      </c>
      <c r="P107" s="44" t="e">
        <f>O107*44/28*Forside!$B$5</f>
        <v>#N/A</v>
      </c>
      <c r="Q107" s="45" t="e">
        <f>M107*VLOOKUP(B107,Data_afgrøder!$A$1:$BX$29,COLUMN(Data_afgrøder!$BJ$2),FALSE)</f>
        <v>#N/A</v>
      </c>
      <c r="R107" s="126" t="e">
        <f>Q107*Forside!$B$3/100</f>
        <v>#N/A</v>
      </c>
      <c r="S107" s="44" t="e">
        <f>R107*44/28*Forside!$B$5</f>
        <v>#N/A</v>
      </c>
      <c r="T107" s="45" t="e">
        <f>N107*VLOOKUP(B107,Data_afgrøder!$A$1:$BR$29,COLUMN(Data_afgrøder!BK104),FALSE)</f>
        <v>#N/A</v>
      </c>
      <c r="U107" s="45" t="e">
        <f>T107*Forside!$B$3/100</f>
        <v>#N/A</v>
      </c>
      <c r="V107" s="44" t="e">
        <f>U107*44/28*Forside!$B$5</f>
        <v>#N/A</v>
      </c>
      <c r="W107" s="12">
        <f t="shared" si="32"/>
        <v>0</v>
      </c>
      <c r="X107" s="44">
        <f>W107*44/28*Forside!$B$5</f>
        <v>0</v>
      </c>
      <c r="Y107" s="44">
        <f>IF(D107="JB11",'Emissioner organogen jord'!$J$4,0)</f>
        <v>0</v>
      </c>
      <c r="Z107" s="44">
        <f t="shared" si="33"/>
        <v>0</v>
      </c>
      <c r="AA107" s="44">
        <f>Y107+(Z107*44/28*Forside!$B$5)</f>
        <v>0</v>
      </c>
      <c r="AB107" s="44" t="e">
        <f>((M107+N107)*0.45*0.097*VLOOKUP(B107,Data_afgrøder!$A$1:$BM$28,COLUMN(Data_afgrøder!$AS$1),FALSE)*VLOOKUP(Beregninger_afgrøder!B107,Data_afgrøder!$A$1:$BN$29,COLUMN(Data_afgrøder!$AT$1),FALSE))-397</f>
        <v>#N/A</v>
      </c>
      <c r="AC107" s="44" t="e">
        <f t="shared" si="21"/>
        <v>#N/A</v>
      </c>
      <c r="AD107" s="44">
        <f t="shared" si="34"/>
        <v>0</v>
      </c>
      <c r="AE107" s="12">
        <f>IF(H107&gt;0,H107,G107)*Forside!$B$8</f>
        <v>0</v>
      </c>
      <c r="AG107" s="12" t="e">
        <f>VLOOKUP(B107,Data_afgrøder!$A$2:$BO$28,COLUMN(Data_afgrøder!$BL$2),FALSE)</f>
        <v>#N/A</v>
      </c>
      <c r="AH107" s="12" t="e">
        <f>IF(AF107&gt;0,AF107,AG107)*Forside!$B$9</f>
        <v>#N/A</v>
      </c>
      <c r="AI107" s="110"/>
      <c r="AJ107" s="12" t="e">
        <f>VLOOKUP(B107,Data_afgrøder!$A$2:$BO$28,COLUMN(Data_afgrøder!$BM$2),FALSE)</f>
        <v>#N/A</v>
      </c>
      <c r="AK107" s="12" t="e">
        <f>Forside!$B$10*IF(AI107&gt;0,AI107,AJ107)</f>
        <v>#N/A</v>
      </c>
      <c r="AL107" s="12">
        <v>0</v>
      </c>
      <c r="AM107" s="12"/>
      <c r="AN107" s="44">
        <f>IF(Forside!S118="Beregn eller brug standardtal",Beregninger_brændstofforbrug!AE106,Forside!T118)</f>
        <v>0</v>
      </c>
      <c r="AO107" s="12" t="e">
        <f>VLOOKUP(B107,Data_afgrøder!$A$1:$BH$28,COLUMN(Data_afgrøder!AW:AW),FALSE)</f>
        <v>#N/A</v>
      </c>
      <c r="AP107" s="12">
        <f t="shared" si="35"/>
        <v>0</v>
      </c>
      <c r="AQ107" s="12">
        <f>AP107*5*Forside!$B$6</f>
        <v>0</v>
      </c>
      <c r="AR107" s="12">
        <v>0</v>
      </c>
      <c r="AS107" s="12">
        <f>AR107*Forside!$B$6</f>
        <v>0</v>
      </c>
      <c r="AT107" s="12">
        <v>0</v>
      </c>
      <c r="AU107" s="12">
        <f>AT107*Forside!$B$7</f>
        <v>0</v>
      </c>
      <c r="AV107" s="44" t="e">
        <f t="shared" si="36"/>
        <v>#N/A</v>
      </c>
      <c r="AW107" s="92" t="e">
        <f t="shared" si="37"/>
        <v>#N/A</v>
      </c>
      <c r="AX107" s="45" t="e">
        <f>AW107*44/28*Forside!$B$5</f>
        <v>#N/A</v>
      </c>
      <c r="AY107" s="44" t="e">
        <f t="shared" si="38"/>
        <v>#N/A</v>
      </c>
      <c r="AZ107" s="44" t="e">
        <f t="shared" si="31"/>
        <v>#N/A</v>
      </c>
      <c r="BA107" s="44" t="e">
        <f t="shared" si="23"/>
        <v>#N/A</v>
      </c>
      <c r="BC107" s="110"/>
      <c r="BD107" s="153"/>
      <c r="BE107" s="153"/>
      <c r="BF107" s="153"/>
      <c r="BG107" s="108"/>
      <c r="BH107" s="108"/>
    </row>
    <row r="108" spans="1:60" x14ac:dyDescent="0.2">
      <c r="A108" s="12">
        <f>Forside!A119</f>
        <v>0</v>
      </c>
      <c r="B108" s="12">
        <f>Forside!B119</f>
        <v>0</v>
      </c>
      <c r="C108" s="53">
        <f>Forside!C119</f>
        <v>0</v>
      </c>
      <c r="D108" s="12">
        <f>Forside!D119</f>
        <v>0</v>
      </c>
      <c r="E108" s="12">
        <f>Forside!F119</f>
        <v>0</v>
      </c>
      <c r="F108" s="53">
        <f>Forside!H119</f>
        <v>0</v>
      </c>
      <c r="G108" s="12">
        <f>Forside!I119</f>
        <v>0</v>
      </c>
      <c r="H108" s="12">
        <f>Forside!J119</f>
        <v>0</v>
      </c>
      <c r="I108" s="12">
        <f>Forside!L119</f>
        <v>0</v>
      </c>
      <c r="J108" s="12">
        <f>Forside!O119</f>
        <v>0</v>
      </c>
      <c r="K108" s="12">
        <f>Forside!Q119</f>
        <v>0</v>
      </c>
      <c r="L108" s="12">
        <f>Forside!R119</f>
        <v>0</v>
      </c>
      <c r="M108" s="44" t="e">
        <f>VLOOKUP(B108,Data_afgrøder!$A$2:$BO$24,COLUMN(Data_afgrøder!BI:BI),FALSE)</f>
        <v>#N/A</v>
      </c>
      <c r="N108" s="44" t="e">
        <f>VLOOKUP(B108,Data_afgrøder!$A$2:$BO$24,COLUMN(Data_afgrøder!BG:BG),FALSE)</f>
        <v>#N/A</v>
      </c>
      <c r="O108" s="12" t="e">
        <f>(IF(H108&gt;0,H108,G108)-VLOOKUP(B108,Data_afgrøder!$A$1:$BH$28,COLUMN(Data_afgrøder!BF:BF),FALSE)-IFERROR(Beregninger_efterafgrøder_udlæg!L109,0))*Forside!$B$3/100</f>
        <v>#N/A</v>
      </c>
      <c r="P108" s="44" t="e">
        <f>O108*44/28*Forside!$B$5</f>
        <v>#N/A</v>
      </c>
      <c r="Q108" s="45" t="e">
        <f>M108*VLOOKUP(B108,Data_afgrøder!$A$1:$BX$29,COLUMN(Data_afgrøder!$BJ$2),FALSE)</f>
        <v>#N/A</v>
      </c>
      <c r="R108" s="126" t="e">
        <f>Q108*Forside!$B$3/100</f>
        <v>#N/A</v>
      </c>
      <c r="S108" s="44" t="e">
        <f>R108*44/28*Forside!$B$5</f>
        <v>#N/A</v>
      </c>
      <c r="T108" s="45" t="e">
        <f>N108*VLOOKUP(B108,Data_afgrøder!$A$1:$BR$29,COLUMN(Data_afgrøder!BK105),FALSE)</f>
        <v>#N/A</v>
      </c>
      <c r="U108" s="45" t="e">
        <f>T108*Forside!$B$3/100</f>
        <v>#N/A</v>
      </c>
      <c r="V108" s="44" t="e">
        <f>U108*44/28*Forside!$B$5</f>
        <v>#N/A</v>
      </c>
      <c r="W108" s="12">
        <f t="shared" si="32"/>
        <v>0</v>
      </c>
      <c r="X108" s="44">
        <f>W108*44/28*Forside!$B$5</f>
        <v>0</v>
      </c>
      <c r="Y108" s="44">
        <f>IF(D108="JB11",'Emissioner organogen jord'!$J$4,0)</f>
        <v>0</v>
      </c>
      <c r="Z108" s="44">
        <f t="shared" si="33"/>
        <v>0</v>
      </c>
      <c r="AA108" s="44">
        <f>Y108+(Z108*44/28*Forside!$B$5)</f>
        <v>0</v>
      </c>
      <c r="AB108" s="44" t="e">
        <f>((M108+N108)*0.45*0.097*VLOOKUP(B108,Data_afgrøder!$A$1:$BM$28,COLUMN(Data_afgrøder!$AS$1),FALSE)*VLOOKUP(Beregninger_afgrøder!B108,Data_afgrøder!$A$1:$BN$29,COLUMN(Data_afgrøder!$AT$1),FALSE))-397</f>
        <v>#N/A</v>
      </c>
      <c r="AC108" s="44" t="e">
        <f t="shared" si="21"/>
        <v>#N/A</v>
      </c>
      <c r="AD108" s="44">
        <f t="shared" si="34"/>
        <v>0</v>
      </c>
      <c r="AE108" s="12">
        <f>IF(H108&gt;0,H108,G108)*Forside!$B$8</f>
        <v>0</v>
      </c>
      <c r="AG108" s="12" t="e">
        <f>VLOOKUP(B108,Data_afgrøder!$A$2:$BO$28,COLUMN(Data_afgrøder!$BL$2),FALSE)</f>
        <v>#N/A</v>
      </c>
      <c r="AH108" s="12" t="e">
        <f>IF(AF108&gt;0,AF108,AG108)*Forside!$B$9</f>
        <v>#N/A</v>
      </c>
      <c r="AI108" s="110"/>
      <c r="AJ108" s="12" t="e">
        <f>VLOOKUP(B108,Data_afgrøder!$A$2:$BO$28,COLUMN(Data_afgrøder!$BM$2),FALSE)</f>
        <v>#N/A</v>
      </c>
      <c r="AK108" s="12" t="e">
        <f>Forside!$B$10*IF(AI108&gt;0,AI108,AJ108)</f>
        <v>#N/A</v>
      </c>
      <c r="AL108" s="12">
        <v>0</v>
      </c>
      <c r="AM108" s="12"/>
      <c r="AN108" s="44">
        <f>IF(Forside!S119="Beregn eller brug standardtal",Beregninger_brændstofforbrug!AE107,Forside!T119)</f>
        <v>0</v>
      </c>
      <c r="AO108" s="12" t="e">
        <f>VLOOKUP(B108,Data_afgrøder!$A$1:$BH$28,COLUMN(Data_afgrøder!AW:AW),FALSE)</f>
        <v>#N/A</v>
      </c>
      <c r="AP108" s="12">
        <f t="shared" si="35"/>
        <v>0</v>
      </c>
      <c r="AQ108" s="12">
        <f>AP108*5*Forside!$B$6</f>
        <v>0</v>
      </c>
      <c r="AR108" s="12">
        <v>0</v>
      </c>
      <c r="AS108" s="12">
        <f>AR108*Forside!$B$6</f>
        <v>0</v>
      </c>
      <c r="AT108" s="12">
        <v>0</v>
      </c>
      <c r="AU108" s="12">
        <f>AT108*Forside!$B$7</f>
        <v>0</v>
      </c>
      <c r="AV108" s="44" t="e">
        <f t="shared" si="36"/>
        <v>#N/A</v>
      </c>
      <c r="AW108" s="92" t="e">
        <f t="shared" si="37"/>
        <v>#N/A</v>
      </c>
      <c r="AX108" s="45" t="e">
        <f>AW108*44/28*Forside!$B$5</f>
        <v>#N/A</v>
      </c>
      <c r="AY108" s="44" t="e">
        <f t="shared" si="38"/>
        <v>#N/A</v>
      </c>
      <c r="AZ108" s="44" t="e">
        <f t="shared" si="31"/>
        <v>#N/A</v>
      </c>
      <c r="BA108" s="44" t="e">
        <f t="shared" si="23"/>
        <v>#N/A</v>
      </c>
      <c r="BC108" s="110"/>
      <c r="BD108" s="153"/>
      <c r="BE108" s="153"/>
      <c r="BF108" s="153"/>
      <c r="BG108" s="108"/>
      <c r="BH108" s="108"/>
    </row>
    <row r="109" spans="1:60" x14ac:dyDescent="0.2">
      <c r="A109" s="12">
        <f>Forside!A120</f>
        <v>0</v>
      </c>
      <c r="B109" s="12">
        <f>Forside!B120</f>
        <v>0</v>
      </c>
      <c r="C109" s="53">
        <f>Forside!C120</f>
        <v>0</v>
      </c>
      <c r="D109" s="12">
        <f>Forside!D120</f>
        <v>0</v>
      </c>
      <c r="E109" s="12">
        <f>Forside!F120</f>
        <v>0</v>
      </c>
      <c r="F109" s="53">
        <f>Forside!H120</f>
        <v>0</v>
      </c>
      <c r="G109" s="12">
        <f>Forside!I120</f>
        <v>0</v>
      </c>
      <c r="H109" s="12">
        <f>Forside!J120</f>
        <v>0</v>
      </c>
      <c r="I109" s="12">
        <f>Forside!L120</f>
        <v>0</v>
      </c>
      <c r="J109" s="12">
        <f>Forside!O120</f>
        <v>0</v>
      </c>
      <c r="K109" s="12">
        <f>Forside!Q120</f>
        <v>0</v>
      </c>
      <c r="L109" s="12">
        <f>Forside!R120</f>
        <v>0</v>
      </c>
      <c r="M109" s="44" t="e">
        <f>VLOOKUP(B109,Data_afgrøder!$A$2:$BO$24,COLUMN(Data_afgrøder!BI:BI),FALSE)</f>
        <v>#N/A</v>
      </c>
      <c r="N109" s="44" t="e">
        <f>VLOOKUP(B109,Data_afgrøder!$A$2:$BO$24,COLUMN(Data_afgrøder!BG:BG),FALSE)</f>
        <v>#N/A</v>
      </c>
      <c r="O109" s="12" t="e">
        <f>(IF(H109&gt;0,H109,G109)-VLOOKUP(B109,Data_afgrøder!$A$1:$BH$28,COLUMN(Data_afgrøder!BF:BF),FALSE)-IFERROR(Beregninger_efterafgrøder_udlæg!L110,0))*Forside!$B$3/100</f>
        <v>#N/A</v>
      </c>
      <c r="P109" s="44" t="e">
        <f>O109*44/28*Forside!$B$5</f>
        <v>#N/A</v>
      </c>
      <c r="Q109" s="45" t="e">
        <f>M109*VLOOKUP(B109,Data_afgrøder!$A$1:$BX$29,COLUMN(Data_afgrøder!$BJ$2),FALSE)</f>
        <v>#N/A</v>
      </c>
      <c r="R109" s="126" t="e">
        <f>Q109*Forside!$B$3/100</f>
        <v>#N/A</v>
      </c>
      <c r="S109" s="44" t="e">
        <f>R109*44/28*Forside!$B$5</f>
        <v>#N/A</v>
      </c>
      <c r="T109" s="45" t="e">
        <f>N109*VLOOKUP(B109,Data_afgrøder!$A$1:$BR$29,COLUMN(Data_afgrøder!BK106),FALSE)</f>
        <v>#N/A</v>
      </c>
      <c r="U109" s="45" t="e">
        <f>T109*Forside!$B$3/100</f>
        <v>#N/A</v>
      </c>
      <c r="V109" s="44" t="e">
        <f>U109*44/28*Forside!$B$5</f>
        <v>#N/A</v>
      </c>
      <c r="W109" s="12">
        <f t="shared" si="32"/>
        <v>0</v>
      </c>
      <c r="X109" s="44">
        <f>W109*44/28*Forside!$B$5</f>
        <v>0</v>
      </c>
      <c r="Y109" s="44">
        <f>IF(D109="JB11",'Emissioner organogen jord'!$J$4,0)</f>
        <v>0</v>
      </c>
      <c r="Z109" s="44">
        <f t="shared" si="33"/>
        <v>0</v>
      </c>
      <c r="AA109" s="44">
        <f>Y109+(Z109*44/28*Forside!$B$5)</f>
        <v>0</v>
      </c>
      <c r="AB109" s="44" t="e">
        <f>((M109+N109)*0.45*0.097*VLOOKUP(B109,Data_afgrøder!$A$1:$BM$28,COLUMN(Data_afgrøder!$AS$1),FALSE)*VLOOKUP(Beregninger_afgrøder!B109,Data_afgrøder!$A$1:$BN$29,COLUMN(Data_afgrøder!$AT$1),FALSE))-397</f>
        <v>#N/A</v>
      </c>
      <c r="AC109" s="44" t="e">
        <f t="shared" si="21"/>
        <v>#N/A</v>
      </c>
      <c r="AD109" s="44">
        <f t="shared" si="34"/>
        <v>0</v>
      </c>
      <c r="AE109" s="12">
        <f>IF(H109&gt;0,H109,G109)*Forside!$B$8</f>
        <v>0</v>
      </c>
      <c r="AG109" s="12" t="e">
        <f>VLOOKUP(B109,Data_afgrøder!$A$2:$BO$28,COLUMN(Data_afgrøder!$BL$2),FALSE)</f>
        <v>#N/A</v>
      </c>
      <c r="AH109" s="12" t="e">
        <f>IF(AF109&gt;0,AF109,AG109)*Forside!$B$9</f>
        <v>#N/A</v>
      </c>
      <c r="AI109" s="110"/>
      <c r="AJ109" s="12" t="e">
        <f>VLOOKUP(B109,Data_afgrøder!$A$2:$BO$28,COLUMN(Data_afgrøder!$BM$2),FALSE)</f>
        <v>#N/A</v>
      </c>
      <c r="AK109" s="12" t="e">
        <f>Forside!$B$10*IF(AI109&gt;0,AI109,AJ109)</f>
        <v>#N/A</v>
      </c>
      <c r="AL109" s="12">
        <v>0</v>
      </c>
      <c r="AM109" s="12"/>
      <c r="AN109" s="44">
        <f>IF(Forside!S120="Beregn eller brug standardtal",Beregninger_brændstofforbrug!AE108,Forside!T120)</f>
        <v>0</v>
      </c>
      <c r="AO109" s="12" t="e">
        <f>VLOOKUP(B109,Data_afgrøder!$A$1:$BH$28,COLUMN(Data_afgrøder!AW:AW),FALSE)</f>
        <v>#N/A</v>
      </c>
      <c r="AP109" s="12">
        <f t="shared" si="35"/>
        <v>0</v>
      </c>
      <c r="AQ109" s="12">
        <f>AP109*5*Forside!$B$6</f>
        <v>0</v>
      </c>
      <c r="AR109" s="12">
        <v>0</v>
      </c>
      <c r="AS109" s="12">
        <f>AR109*Forside!$B$6</f>
        <v>0</v>
      </c>
      <c r="AT109" s="12">
        <v>0</v>
      </c>
      <c r="AU109" s="12">
        <f>AT109*Forside!$B$7</f>
        <v>0</v>
      </c>
      <c r="AV109" s="44" t="e">
        <f t="shared" si="36"/>
        <v>#N/A</v>
      </c>
      <c r="AW109" s="92" t="e">
        <f t="shared" si="37"/>
        <v>#N/A</v>
      </c>
      <c r="AX109" s="45" t="e">
        <f>AW109*44/28*Forside!$B$5</f>
        <v>#N/A</v>
      </c>
      <c r="AY109" s="44" t="e">
        <f t="shared" si="38"/>
        <v>#N/A</v>
      </c>
      <c r="AZ109" s="44" t="e">
        <f t="shared" si="31"/>
        <v>#N/A</v>
      </c>
      <c r="BA109" s="44" t="e">
        <f t="shared" si="23"/>
        <v>#N/A</v>
      </c>
      <c r="BC109" s="110"/>
      <c r="BD109" s="153"/>
      <c r="BE109" s="153"/>
      <c r="BF109" s="153"/>
      <c r="BG109" s="108"/>
      <c r="BH109" s="108"/>
    </row>
    <row r="110" spans="1:60" x14ac:dyDescent="0.2">
      <c r="A110" s="12">
        <f>Forside!A121</f>
        <v>0</v>
      </c>
      <c r="B110" s="12">
        <f>Forside!B121</f>
        <v>0</v>
      </c>
      <c r="C110" s="53">
        <f>Forside!C121</f>
        <v>0</v>
      </c>
      <c r="D110" s="12">
        <f>Forside!D121</f>
        <v>0</v>
      </c>
      <c r="E110" s="12">
        <f>Forside!F121</f>
        <v>0</v>
      </c>
      <c r="F110" s="53">
        <f>Forside!H121</f>
        <v>0</v>
      </c>
      <c r="G110" s="12">
        <f>Forside!I121</f>
        <v>0</v>
      </c>
      <c r="H110" s="12">
        <f>Forside!J121</f>
        <v>0</v>
      </c>
      <c r="I110" s="12">
        <f>Forside!L121</f>
        <v>0</v>
      </c>
      <c r="J110" s="12">
        <f>Forside!O121</f>
        <v>0</v>
      </c>
      <c r="K110" s="12">
        <f>Forside!Q121</f>
        <v>0</v>
      </c>
      <c r="L110" s="12">
        <f>Forside!R121</f>
        <v>0</v>
      </c>
      <c r="M110" s="44" t="e">
        <f>VLOOKUP(B110,Data_afgrøder!$A$2:$BO$24,COLUMN(Data_afgrøder!BI:BI),FALSE)</f>
        <v>#N/A</v>
      </c>
      <c r="N110" s="44" t="e">
        <f>VLOOKUP(B110,Data_afgrøder!$A$2:$BO$24,COLUMN(Data_afgrøder!BG:BG),FALSE)</f>
        <v>#N/A</v>
      </c>
      <c r="O110" s="12" t="e">
        <f>(IF(H110&gt;0,H110,G110)-VLOOKUP(B110,Data_afgrøder!$A$1:$BH$28,COLUMN(Data_afgrøder!BF:BF),FALSE)-IFERROR(Beregninger_efterafgrøder_udlæg!L111,0))*Forside!$B$3/100</f>
        <v>#N/A</v>
      </c>
      <c r="P110" s="44" t="e">
        <f>O110*44/28*Forside!$B$5</f>
        <v>#N/A</v>
      </c>
      <c r="Q110" s="45" t="e">
        <f>M110*VLOOKUP(B110,Data_afgrøder!$A$1:$BX$29,COLUMN(Data_afgrøder!$BJ$2),FALSE)</f>
        <v>#N/A</v>
      </c>
      <c r="R110" s="126" t="e">
        <f>Q110*Forside!$B$3/100</f>
        <v>#N/A</v>
      </c>
      <c r="S110" s="44" t="e">
        <f>R110*44/28*Forside!$B$5</f>
        <v>#N/A</v>
      </c>
      <c r="T110" s="45" t="e">
        <f>N110*VLOOKUP(B110,Data_afgrøder!$A$1:$BR$29,COLUMN(Data_afgrøder!BK107),FALSE)</f>
        <v>#N/A</v>
      </c>
      <c r="U110" s="45" t="e">
        <f>T110*Forside!$B$3/100</f>
        <v>#N/A</v>
      </c>
      <c r="V110" s="44" t="e">
        <f>U110*44/28*Forside!$B$5</f>
        <v>#N/A</v>
      </c>
      <c r="W110" s="12">
        <f t="shared" si="32"/>
        <v>0</v>
      </c>
      <c r="X110" s="44">
        <f>W110*44/28*Forside!$B$5</f>
        <v>0</v>
      </c>
      <c r="Y110" s="44">
        <f>IF(D110="JB11",'Emissioner organogen jord'!$J$4,0)</f>
        <v>0</v>
      </c>
      <c r="Z110" s="44">
        <f t="shared" si="33"/>
        <v>0</v>
      </c>
      <c r="AA110" s="44">
        <f>Y110+(Z110*44/28*Forside!$B$5)</f>
        <v>0</v>
      </c>
      <c r="AB110" s="44" t="e">
        <f>((M110+N110)*0.45*0.097*VLOOKUP(B110,Data_afgrøder!$A$1:$BM$28,COLUMN(Data_afgrøder!$AS$1),FALSE)*VLOOKUP(Beregninger_afgrøder!B110,Data_afgrøder!$A$1:$BN$29,COLUMN(Data_afgrøder!$AT$1),FALSE))-397</f>
        <v>#N/A</v>
      </c>
      <c r="AC110" s="44" t="e">
        <f t="shared" si="21"/>
        <v>#N/A</v>
      </c>
      <c r="AD110" s="44">
        <f t="shared" si="34"/>
        <v>0</v>
      </c>
      <c r="AE110" s="12">
        <f>IF(H110&gt;0,H110,G110)*Forside!$B$8</f>
        <v>0</v>
      </c>
      <c r="AG110" s="12" t="e">
        <f>VLOOKUP(B110,Data_afgrøder!$A$2:$BO$28,COLUMN(Data_afgrøder!$BL$2),FALSE)</f>
        <v>#N/A</v>
      </c>
      <c r="AH110" s="12" t="e">
        <f>IF(AF110&gt;0,AF110,AG110)*Forside!$B$9</f>
        <v>#N/A</v>
      </c>
      <c r="AI110" s="110"/>
      <c r="AJ110" s="12" t="e">
        <f>VLOOKUP(B110,Data_afgrøder!$A$2:$BO$28,COLUMN(Data_afgrøder!$BM$2),FALSE)</f>
        <v>#N/A</v>
      </c>
      <c r="AK110" s="12" t="e">
        <f>Forside!$B$10*IF(AI110&gt;0,AI110,AJ110)</f>
        <v>#N/A</v>
      </c>
      <c r="AL110" s="12">
        <v>0</v>
      </c>
      <c r="AM110" s="12"/>
      <c r="AN110" s="44">
        <f>IF(Forside!S121="Beregn eller brug standardtal",Beregninger_brændstofforbrug!AE109,Forside!T121)</f>
        <v>0</v>
      </c>
      <c r="AO110" s="12" t="e">
        <f>VLOOKUP(B110,Data_afgrøder!$A$1:$BH$28,COLUMN(Data_afgrøder!AW:AW),FALSE)</f>
        <v>#N/A</v>
      </c>
      <c r="AP110" s="12">
        <f t="shared" si="35"/>
        <v>0</v>
      </c>
      <c r="AQ110" s="12">
        <f>AP110*5*Forside!$B$6</f>
        <v>0</v>
      </c>
      <c r="AR110" s="12">
        <v>0</v>
      </c>
      <c r="AS110" s="12">
        <f>AR110*Forside!$B$6</f>
        <v>0</v>
      </c>
      <c r="AT110" s="12">
        <v>0</v>
      </c>
      <c r="AU110" s="12">
        <f>AT110*Forside!$B$7</f>
        <v>0</v>
      </c>
      <c r="AV110" s="44" t="e">
        <f t="shared" si="36"/>
        <v>#N/A</v>
      </c>
      <c r="AW110" s="92" t="e">
        <f t="shared" si="37"/>
        <v>#N/A</v>
      </c>
      <c r="AX110" s="45" t="e">
        <f>AW110*44/28*Forside!$B$5</f>
        <v>#N/A</v>
      </c>
      <c r="AY110" s="44" t="e">
        <f t="shared" si="38"/>
        <v>#N/A</v>
      </c>
      <c r="AZ110" s="44" t="e">
        <f t="shared" si="31"/>
        <v>#N/A</v>
      </c>
      <c r="BA110" s="44" t="e">
        <f t="shared" si="23"/>
        <v>#N/A</v>
      </c>
      <c r="BC110" s="110"/>
      <c r="BD110" s="153"/>
      <c r="BE110" s="153"/>
      <c r="BF110" s="153"/>
      <c r="BG110" s="108"/>
      <c r="BH110" s="108"/>
    </row>
    <row r="111" spans="1:60" x14ac:dyDescent="0.2">
      <c r="A111" s="12">
        <f>Forside!A122</f>
        <v>0</v>
      </c>
      <c r="B111" s="12">
        <f>Forside!B122</f>
        <v>0</v>
      </c>
      <c r="C111" s="53">
        <f>Forside!C122</f>
        <v>0</v>
      </c>
      <c r="D111" s="12">
        <f>Forside!D122</f>
        <v>0</v>
      </c>
      <c r="E111" s="12">
        <f>Forside!F122</f>
        <v>0</v>
      </c>
      <c r="F111" s="53">
        <f>Forside!H122</f>
        <v>0</v>
      </c>
      <c r="G111" s="12">
        <f>Forside!I122</f>
        <v>0</v>
      </c>
      <c r="H111" s="12">
        <f>Forside!J122</f>
        <v>0</v>
      </c>
      <c r="I111" s="12">
        <f>Forside!L122</f>
        <v>0</v>
      </c>
      <c r="J111" s="12">
        <f>Forside!O122</f>
        <v>0</v>
      </c>
      <c r="K111" s="12">
        <f>Forside!Q122</f>
        <v>0</v>
      </c>
      <c r="L111" s="12">
        <f>Forside!R122</f>
        <v>0</v>
      </c>
      <c r="M111" s="44" t="e">
        <f>VLOOKUP(B111,Data_afgrøder!$A$2:$BO$24,COLUMN(Data_afgrøder!BI:BI),FALSE)</f>
        <v>#N/A</v>
      </c>
      <c r="N111" s="44" t="e">
        <f>VLOOKUP(B111,Data_afgrøder!$A$2:$BO$24,COLUMN(Data_afgrøder!BG:BG),FALSE)</f>
        <v>#N/A</v>
      </c>
      <c r="O111" s="12" t="e">
        <f>(IF(H111&gt;0,H111,G111)-VLOOKUP(B111,Data_afgrøder!$A$1:$BH$28,COLUMN(Data_afgrøder!BF:BF),FALSE)-IFERROR(Beregninger_efterafgrøder_udlæg!L112,0))*Forside!$B$3/100</f>
        <v>#N/A</v>
      </c>
      <c r="P111" s="44" t="e">
        <f>O111*44/28*Forside!$B$5</f>
        <v>#N/A</v>
      </c>
      <c r="Q111" s="45" t="e">
        <f>M111*VLOOKUP(B111,Data_afgrøder!$A$1:$BX$29,COLUMN(Data_afgrøder!$BJ$2),FALSE)</f>
        <v>#N/A</v>
      </c>
      <c r="R111" s="126" t="e">
        <f>Q111*Forside!$B$3/100</f>
        <v>#N/A</v>
      </c>
      <c r="S111" s="44" t="e">
        <f>R111*44/28*Forside!$B$5</f>
        <v>#N/A</v>
      </c>
      <c r="T111" s="45" t="e">
        <f>N111*VLOOKUP(B111,Data_afgrøder!$A$1:$BR$29,COLUMN(Data_afgrøder!BK108),FALSE)</f>
        <v>#N/A</v>
      </c>
      <c r="U111" s="45" t="e">
        <f>T111*Forside!$B$3/100</f>
        <v>#N/A</v>
      </c>
      <c r="V111" s="44" t="e">
        <f>U111*44/28*Forside!$B$5</f>
        <v>#N/A</v>
      </c>
      <c r="W111" s="12">
        <f t="shared" si="32"/>
        <v>0</v>
      </c>
      <c r="X111" s="44">
        <f>W111*44/28*Forside!$B$5</f>
        <v>0</v>
      </c>
      <c r="Y111" s="44">
        <f>IF(D111="JB11",'Emissioner organogen jord'!$J$4,0)</f>
        <v>0</v>
      </c>
      <c r="Z111" s="44">
        <f t="shared" si="33"/>
        <v>0</v>
      </c>
      <c r="AA111" s="44">
        <f>Y111+(Z111*44/28*Forside!$B$5)</f>
        <v>0</v>
      </c>
      <c r="AB111" s="44" t="e">
        <f>((M111+N111)*0.45*0.097*VLOOKUP(B111,Data_afgrøder!$A$1:$BM$28,COLUMN(Data_afgrøder!$AS$1),FALSE)*VLOOKUP(Beregninger_afgrøder!B111,Data_afgrøder!$A$1:$BN$29,COLUMN(Data_afgrøder!$AT$1),FALSE))-397</f>
        <v>#N/A</v>
      </c>
      <c r="AC111" s="44" t="e">
        <f t="shared" si="21"/>
        <v>#N/A</v>
      </c>
      <c r="AD111" s="44">
        <f t="shared" si="34"/>
        <v>0</v>
      </c>
      <c r="AE111" s="12">
        <f>IF(H111&gt;0,H111,G111)*Forside!$B$8</f>
        <v>0</v>
      </c>
      <c r="AG111" s="12" t="e">
        <f>VLOOKUP(B111,Data_afgrøder!$A$2:$BO$28,COLUMN(Data_afgrøder!$BL$2),FALSE)</f>
        <v>#N/A</v>
      </c>
      <c r="AH111" s="12" t="e">
        <f>IF(AF111&gt;0,AF111,AG111)*Forside!$B$9</f>
        <v>#N/A</v>
      </c>
      <c r="AI111" s="110"/>
      <c r="AJ111" s="12" t="e">
        <f>VLOOKUP(B111,Data_afgrøder!$A$2:$BO$28,COLUMN(Data_afgrøder!$BM$2),FALSE)</f>
        <v>#N/A</v>
      </c>
      <c r="AK111" s="12" t="e">
        <f>Forside!$B$10*IF(AI111&gt;0,AI111,AJ111)</f>
        <v>#N/A</v>
      </c>
      <c r="AL111" s="12">
        <v>0</v>
      </c>
      <c r="AM111" s="12"/>
      <c r="AN111" s="44">
        <f>IF(Forside!S122="Beregn eller brug standardtal",Beregninger_brændstofforbrug!AE110,Forside!T122)</f>
        <v>0</v>
      </c>
      <c r="AO111" s="12" t="e">
        <f>VLOOKUP(B111,Data_afgrøder!$A$1:$BH$28,COLUMN(Data_afgrøder!AW:AW),FALSE)</f>
        <v>#N/A</v>
      </c>
      <c r="AP111" s="12">
        <f t="shared" si="35"/>
        <v>0</v>
      </c>
      <c r="AQ111" s="12">
        <f>AP111*5*Forside!$B$6</f>
        <v>0</v>
      </c>
      <c r="AR111" s="12">
        <v>0</v>
      </c>
      <c r="AS111" s="12">
        <f>AR111*Forside!$B$6</f>
        <v>0</v>
      </c>
      <c r="AT111" s="12">
        <v>0</v>
      </c>
      <c r="AU111" s="12">
        <f>AT111*Forside!$B$7</f>
        <v>0</v>
      </c>
      <c r="AV111" s="44" t="e">
        <f t="shared" si="36"/>
        <v>#N/A</v>
      </c>
      <c r="AW111" s="92" t="e">
        <f t="shared" si="37"/>
        <v>#N/A</v>
      </c>
      <c r="AX111" s="45" t="e">
        <f>AW111*44/28*Forside!$B$5</f>
        <v>#N/A</v>
      </c>
      <c r="AY111" s="44" t="e">
        <f t="shared" si="38"/>
        <v>#N/A</v>
      </c>
      <c r="AZ111" s="44" t="e">
        <f t="shared" si="31"/>
        <v>#N/A</v>
      </c>
      <c r="BA111" s="44" t="e">
        <f t="shared" si="23"/>
        <v>#N/A</v>
      </c>
      <c r="BC111" s="110"/>
      <c r="BD111" s="153"/>
      <c r="BE111" s="153"/>
      <c r="BF111" s="153"/>
      <c r="BG111" s="108"/>
      <c r="BH111" s="108"/>
    </row>
    <row r="112" spans="1:60" x14ac:dyDescent="0.2">
      <c r="A112" s="12">
        <f>Forside!A123</f>
        <v>0</v>
      </c>
      <c r="B112" s="12">
        <f>Forside!B123</f>
        <v>0</v>
      </c>
      <c r="C112" s="53">
        <f>Forside!C123</f>
        <v>0</v>
      </c>
      <c r="D112" s="12">
        <f>Forside!D123</f>
        <v>0</v>
      </c>
      <c r="E112" s="12">
        <f>Forside!F123</f>
        <v>0</v>
      </c>
      <c r="F112" s="53">
        <f>Forside!H123</f>
        <v>0</v>
      </c>
      <c r="G112" s="12">
        <f>Forside!I123</f>
        <v>0</v>
      </c>
      <c r="H112" s="12">
        <f>Forside!J123</f>
        <v>0</v>
      </c>
      <c r="I112" s="12">
        <f>Forside!L123</f>
        <v>0</v>
      </c>
      <c r="J112" s="12">
        <f>Forside!O123</f>
        <v>0</v>
      </c>
      <c r="K112" s="12">
        <f>Forside!Q123</f>
        <v>0</v>
      </c>
      <c r="L112" s="12">
        <f>Forside!R123</f>
        <v>0</v>
      </c>
      <c r="M112" s="44" t="e">
        <f>VLOOKUP(B112,Data_afgrøder!$A$2:$BO$24,COLUMN(Data_afgrøder!BI:BI),FALSE)</f>
        <v>#N/A</v>
      </c>
      <c r="N112" s="44" t="e">
        <f>VLOOKUP(B112,Data_afgrøder!$A$2:$BO$24,COLUMN(Data_afgrøder!BG:BG),FALSE)</f>
        <v>#N/A</v>
      </c>
      <c r="O112" s="12" t="e">
        <f>(IF(H112&gt;0,H112,G112)-VLOOKUP(B112,Data_afgrøder!$A$1:$BH$28,COLUMN(Data_afgrøder!BF:BF),FALSE)-IFERROR(Beregninger_efterafgrøder_udlæg!L113,0))*Forside!$B$3/100</f>
        <v>#N/A</v>
      </c>
      <c r="P112" s="44" t="e">
        <f>O112*44/28*Forside!$B$5</f>
        <v>#N/A</v>
      </c>
      <c r="Q112" s="45" t="e">
        <f>M112*VLOOKUP(B112,Data_afgrøder!$A$1:$BX$29,COLUMN(Data_afgrøder!$BJ$2),FALSE)</f>
        <v>#N/A</v>
      </c>
      <c r="R112" s="126" t="e">
        <f>Q112*Forside!$B$3/100</f>
        <v>#N/A</v>
      </c>
      <c r="S112" s="44" t="e">
        <f>R112*44/28*Forside!$B$5</f>
        <v>#N/A</v>
      </c>
      <c r="T112" s="45" t="e">
        <f>N112*VLOOKUP(B112,Data_afgrøder!$A$1:$BR$29,COLUMN(Data_afgrøder!BK109),FALSE)</f>
        <v>#N/A</v>
      </c>
      <c r="U112" s="45" t="e">
        <f>T112*Forside!$B$3/100</f>
        <v>#N/A</v>
      </c>
      <c r="V112" s="44" t="e">
        <f>U112*44/28*Forside!$B$5</f>
        <v>#N/A</v>
      </c>
      <c r="W112" s="12">
        <f t="shared" si="32"/>
        <v>0</v>
      </c>
      <c r="X112" s="44">
        <f>W112*44/28*Forside!$B$5</f>
        <v>0</v>
      </c>
      <c r="Y112" s="44">
        <f>IF(D112="JB11",'Emissioner organogen jord'!$J$4,0)</f>
        <v>0</v>
      </c>
      <c r="Z112" s="44">
        <f t="shared" si="33"/>
        <v>0</v>
      </c>
      <c r="AA112" s="44">
        <f>Y112+(Z112*44/28*Forside!$B$5)</f>
        <v>0</v>
      </c>
      <c r="AB112" s="44" t="e">
        <f>((M112+N112)*0.45*0.097*VLOOKUP(B112,Data_afgrøder!$A$1:$BM$28,COLUMN(Data_afgrøder!$AS$1),FALSE)*VLOOKUP(Beregninger_afgrøder!B112,Data_afgrøder!$A$1:$BN$29,COLUMN(Data_afgrøder!$AT$1),FALSE))-397</f>
        <v>#N/A</v>
      </c>
      <c r="AC112" s="44" t="e">
        <f t="shared" si="21"/>
        <v>#N/A</v>
      </c>
      <c r="AD112" s="44">
        <f t="shared" si="34"/>
        <v>0</v>
      </c>
      <c r="AE112" s="12">
        <f>IF(H112&gt;0,H112,G112)*Forside!$B$8</f>
        <v>0</v>
      </c>
      <c r="AG112" s="12" t="e">
        <f>VLOOKUP(B112,Data_afgrøder!$A$2:$BO$28,COLUMN(Data_afgrøder!$BL$2),FALSE)</f>
        <v>#N/A</v>
      </c>
      <c r="AH112" s="12" t="e">
        <f>IF(AF112&gt;0,AF112,AG112)*Forside!$B$9</f>
        <v>#N/A</v>
      </c>
      <c r="AI112" s="110"/>
      <c r="AJ112" s="12" t="e">
        <f>VLOOKUP(B112,Data_afgrøder!$A$2:$BO$28,COLUMN(Data_afgrøder!$BM$2),FALSE)</f>
        <v>#N/A</v>
      </c>
      <c r="AK112" s="12" t="e">
        <f>Forside!$B$10*IF(AI112&gt;0,AI112,AJ112)</f>
        <v>#N/A</v>
      </c>
      <c r="AL112" s="12">
        <v>0</v>
      </c>
      <c r="AM112" s="12"/>
      <c r="AN112" s="44">
        <f>IF(Forside!S123="Beregn eller brug standardtal",Beregninger_brændstofforbrug!AE111,Forside!T123)</f>
        <v>0</v>
      </c>
      <c r="AO112" s="12" t="e">
        <f>VLOOKUP(B112,Data_afgrøder!$A$1:$BH$28,COLUMN(Data_afgrøder!AW:AW),FALSE)</f>
        <v>#N/A</v>
      </c>
      <c r="AP112" s="12">
        <f t="shared" si="35"/>
        <v>0</v>
      </c>
      <c r="AQ112" s="12">
        <f>AP112*5*Forside!$B$6</f>
        <v>0</v>
      </c>
      <c r="AR112" s="12">
        <v>0</v>
      </c>
      <c r="AS112" s="12">
        <f>AR112*Forside!$B$6</f>
        <v>0</v>
      </c>
      <c r="AT112" s="12">
        <v>0</v>
      </c>
      <c r="AU112" s="12">
        <f>AT112*Forside!$B$7</f>
        <v>0</v>
      </c>
      <c r="AV112" s="44" t="e">
        <f t="shared" si="36"/>
        <v>#N/A</v>
      </c>
      <c r="AW112" s="92" t="e">
        <f t="shared" si="37"/>
        <v>#N/A</v>
      </c>
      <c r="AX112" s="45" t="e">
        <f>AW112*44/28*Forside!$B$5</f>
        <v>#N/A</v>
      </c>
      <c r="AY112" s="44" t="e">
        <f t="shared" si="38"/>
        <v>#N/A</v>
      </c>
      <c r="AZ112" s="44" t="e">
        <f t="shared" si="31"/>
        <v>#N/A</v>
      </c>
      <c r="BA112" s="44" t="e">
        <f t="shared" si="23"/>
        <v>#N/A</v>
      </c>
      <c r="BC112" s="110"/>
      <c r="BD112" s="153"/>
      <c r="BE112" s="153"/>
      <c r="BF112" s="153"/>
      <c r="BG112" s="108"/>
      <c r="BH112" s="108"/>
    </row>
    <row r="113" spans="1:60" x14ac:dyDescent="0.2">
      <c r="A113" s="12">
        <f>Forside!A124</f>
        <v>0</v>
      </c>
      <c r="B113" s="12">
        <f>Forside!B124</f>
        <v>0</v>
      </c>
      <c r="C113" s="53">
        <f>Forside!C124</f>
        <v>0</v>
      </c>
      <c r="D113" s="12">
        <f>Forside!D124</f>
        <v>0</v>
      </c>
      <c r="E113" s="12">
        <f>Forside!F124</f>
        <v>0</v>
      </c>
      <c r="F113" s="53">
        <f>Forside!H124</f>
        <v>0</v>
      </c>
      <c r="G113" s="12">
        <f>Forside!I124</f>
        <v>0</v>
      </c>
      <c r="H113" s="12">
        <f>Forside!J124</f>
        <v>0</v>
      </c>
      <c r="I113" s="12">
        <f>Forside!L124</f>
        <v>0</v>
      </c>
      <c r="J113" s="12">
        <f>Forside!O124</f>
        <v>0</v>
      </c>
      <c r="K113" s="12">
        <f>Forside!Q124</f>
        <v>0</v>
      </c>
      <c r="L113" s="12">
        <f>Forside!R124</f>
        <v>0</v>
      </c>
      <c r="M113" s="44" t="e">
        <f>VLOOKUP(B113,Data_afgrøder!$A$2:$BO$24,COLUMN(Data_afgrøder!BI:BI),FALSE)</f>
        <v>#N/A</v>
      </c>
      <c r="N113" s="44" t="e">
        <f>VLOOKUP(B113,Data_afgrøder!$A$2:$BO$24,COLUMN(Data_afgrøder!BG:BG),FALSE)</f>
        <v>#N/A</v>
      </c>
      <c r="O113" s="12" t="e">
        <f>(IF(H113&gt;0,H113,G113)-VLOOKUP(B113,Data_afgrøder!$A$1:$BH$28,COLUMN(Data_afgrøder!BF:BF),FALSE)-IFERROR(Beregninger_efterafgrøder_udlæg!L114,0))*Forside!$B$3/100</f>
        <v>#N/A</v>
      </c>
      <c r="P113" s="44" t="e">
        <f>O113*44/28*Forside!$B$5</f>
        <v>#N/A</v>
      </c>
      <c r="Q113" s="45" t="e">
        <f>M113*VLOOKUP(B113,Data_afgrøder!$A$1:$BX$29,COLUMN(Data_afgrøder!$BJ$2),FALSE)</f>
        <v>#N/A</v>
      </c>
      <c r="R113" s="126" t="e">
        <f>Q113*Forside!$B$3/100</f>
        <v>#N/A</v>
      </c>
      <c r="S113" s="44" t="e">
        <f>R113*44/28*Forside!$B$5</f>
        <v>#N/A</v>
      </c>
      <c r="T113" s="45" t="e">
        <f>N113*VLOOKUP(B113,Data_afgrøder!$A$1:$BR$29,COLUMN(Data_afgrøder!BK110),FALSE)</f>
        <v>#N/A</v>
      </c>
      <c r="U113" s="45" t="e">
        <f>T113*Forside!$B$3/100</f>
        <v>#N/A</v>
      </c>
      <c r="V113" s="44" t="e">
        <f>U113*44/28*Forside!$B$5</f>
        <v>#N/A</v>
      </c>
      <c r="W113" s="12">
        <f t="shared" si="32"/>
        <v>0</v>
      </c>
      <c r="X113" s="44">
        <f>W113*44/28*Forside!$B$5</f>
        <v>0</v>
      </c>
      <c r="Y113" s="44">
        <f>IF(D113="JB11",'Emissioner organogen jord'!$J$4,0)</f>
        <v>0</v>
      </c>
      <c r="Z113" s="44">
        <f t="shared" si="33"/>
        <v>0</v>
      </c>
      <c r="AA113" s="44">
        <f>Y113+(Z113*44/28*Forside!$B$5)</f>
        <v>0</v>
      </c>
      <c r="AB113" s="44" t="e">
        <f>((M113+N113)*0.45*0.097*VLOOKUP(B113,Data_afgrøder!$A$1:$BM$28,COLUMN(Data_afgrøder!$AS$1),FALSE)*VLOOKUP(Beregninger_afgrøder!B113,Data_afgrøder!$A$1:$BN$29,COLUMN(Data_afgrøder!$AT$1),FALSE))-397</f>
        <v>#N/A</v>
      </c>
      <c r="AC113" s="44" t="e">
        <f t="shared" si="21"/>
        <v>#N/A</v>
      </c>
      <c r="AD113" s="44">
        <f t="shared" si="34"/>
        <v>0</v>
      </c>
      <c r="AE113" s="12">
        <f>IF(H113&gt;0,H113,G113)*Forside!$B$8</f>
        <v>0</v>
      </c>
      <c r="AG113" s="12" t="e">
        <f>VLOOKUP(B113,Data_afgrøder!$A$2:$BO$28,COLUMN(Data_afgrøder!$BL$2),FALSE)</f>
        <v>#N/A</v>
      </c>
      <c r="AH113" s="12" t="e">
        <f>IF(AF113&gt;0,AF113,AG113)*Forside!$B$9</f>
        <v>#N/A</v>
      </c>
      <c r="AI113" s="110"/>
      <c r="AJ113" s="12" t="e">
        <f>VLOOKUP(B113,Data_afgrøder!$A$2:$BO$28,COLUMN(Data_afgrøder!$BM$2),FALSE)</f>
        <v>#N/A</v>
      </c>
      <c r="AK113" s="12" t="e">
        <f>Forside!$B$10*IF(AI113&gt;0,AI113,AJ113)</f>
        <v>#N/A</v>
      </c>
      <c r="AL113" s="12">
        <v>0</v>
      </c>
      <c r="AM113" s="12"/>
      <c r="AN113" s="44">
        <f>IF(Forside!S124="Beregn eller brug standardtal",Beregninger_brændstofforbrug!AE112,Forside!T124)</f>
        <v>0</v>
      </c>
      <c r="AO113" s="12" t="e">
        <f>VLOOKUP(B113,Data_afgrøder!$A$1:$BH$28,COLUMN(Data_afgrøder!AW:AW),FALSE)</f>
        <v>#N/A</v>
      </c>
      <c r="AP113" s="12">
        <f t="shared" si="35"/>
        <v>0</v>
      </c>
      <c r="AQ113" s="12">
        <f>AP113*5*Forside!$B$6</f>
        <v>0</v>
      </c>
      <c r="AR113" s="12">
        <v>0</v>
      </c>
      <c r="AS113" s="12">
        <f>AR113*Forside!$B$6</f>
        <v>0</v>
      </c>
      <c r="AT113" s="12">
        <v>0</v>
      </c>
      <c r="AU113" s="12">
        <f>AT113*Forside!$B$7</f>
        <v>0</v>
      </c>
      <c r="AV113" s="44" t="e">
        <f t="shared" si="36"/>
        <v>#N/A</v>
      </c>
      <c r="AW113" s="92" t="e">
        <f t="shared" si="37"/>
        <v>#N/A</v>
      </c>
      <c r="AX113" s="45" t="e">
        <f>AW113*44/28*Forside!$B$5</f>
        <v>#N/A</v>
      </c>
      <c r="AY113" s="44" t="e">
        <f t="shared" si="38"/>
        <v>#N/A</v>
      </c>
      <c r="AZ113" s="44" t="e">
        <f t="shared" si="31"/>
        <v>#N/A</v>
      </c>
      <c r="BA113" s="44" t="e">
        <f t="shared" si="23"/>
        <v>#N/A</v>
      </c>
      <c r="BC113" s="110"/>
      <c r="BD113" s="153"/>
      <c r="BE113" s="153"/>
      <c r="BF113" s="153"/>
      <c r="BG113" s="108"/>
      <c r="BH113" s="108"/>
    </row>
    <row r="114" spans="1:60" x14ac:dyDescent="0.2">
      <c r="A114" s="12">
        <f>Forside!A125</f>
        <v>0</v>
      </c>
      <c r="B114" s="12">
        <f>Forside!B125</f>
        <v>0</v>
      </c>
      <c r="C114" s="53">
        <f>Forside!C125</f>
        <v>0</v>
      </c>
      <c r="D114" s="12">
        <f>Forside!D125</f>
        <v>0</v>
      </c>
      <c r="E114" s="12">
        <f>Forside!F125</f>
        <v>0</v>
      </c>
      <c r="F114" s="53">
        <f>Forside!H125</f>
        <v>0</v>
      </c>
      <c r="G114" s="12">
        <f>Forside!I125</f>
        <v>0</v>
      </c>
      <c r="H114" s="12">
        <f>Forside!J125</f>
        <v>0</v>
      </c>
      <c r="I114" s="12">
        <f>Forside!L125</f>
        <v>0</v>
      </c>
      <c r="J114" s="12">
        <f>Forside!O125</f>
        <v>0</v>
      </c>
      <c r="K114" s="12">
        <f>Forside!Q125</f>
        <v>0</v>
      </c>
      <c r="L114" s="12">
        <f>Forside!R125</f>
        <v>0</v>
      </c>
      <c r="M114" s="44" t="e">
        <f>VLOOKUP(B114,Data_afgrøder!$A$2:$BO$24,COLUMN(Data_afgrøder!BI:BI),FALSE)</f>
        <v>#N/A</v>
      </c>
      <c r="N114" s="44" t="e">
        <f>VLOOKUP(B114,Data_afgrøder!$A$2:$BO$24,COLUMN(Data_afgrøder!BG:BG),FALSE)</f>
        <v>#N/A</v>
      </c>
      <c r="O114" s="12" t="e">
        <f>(IF(H114&gt;0,H114,G114)-VLOOKUP(B114,Data_afgrøder!$A$1:$BH$28,COLUMN(Data_afgrøder!BF:BF),FALSE)-IFERROR(Beregninger_efterafgrøder_udlæg!L115,0))*Forside!$B$3/100</f>
        <v>#N/A</v>
      </c>
      <c r="P114" s="44" t="e">
        <f>O114*44/28*Forside!$B$5</f>
        <v>#N/A</v>
      </c>
      <c r="Q114" s="45" t="e">
        <f>M114*VLOOKUP(B114,Data_afgrøder!$A$1:$BX$29,COLUMN(Data_afgrøder!$BJ$2),FALSE)</f>
        <v>#N/A</v>
      </c>
      <c r="R114" s="126" t="e">
        <f>Q114*Forside!$B$3/100</f>
        <v>#N/A</v>
      </c>
      <c r="S114" s="44" t="e">
        <f>R114*44/28*Forside!$B$5</f>
        <v>#N/A</v>
      </c>
      <c r="T114" s="45" t="e">
        <f>N114*VLOOKUP(B114,Data_afgrøder!$A$1:$BR$29,COLUMN(Data_afgrøder!BK111),FALSE)</f>
        <v>#N/A</v>
      </c>
      <c r="U114" s="45" t="e">
        <f>T114*Forside!$B$3/100</f>
        <v>#N/A</v>
      </c>
      <c r="V114" s="44" t="e">
        <f>U114*44/28*Forside!$B$5</f>
        <v>#N/A</v>
      </c>
      <c r="W114" s="12">
        <f t="shared" si="32"/>
        <v>0</v>
      </c>
      <c r="X114" s="44">
        <f>W114*44/28*Forside!$B$5</f>
        <v>0</v>
      </c>
      <c r="Y114" s="44">
        <f>IF(D114="JB11",'Emissioner organogen jord'!$J$4,0)</f>
        <v>0</v>
      </c>
      <c r="Z114" s="44">
        <f t="shared" si="33"/>
        <v>0</v>
      </c>
      <c r="AA114" s="44">
        <f>Y114+(Z114*44/28*Forside!$B$5)</f>
        <v>0</v>
      </c>
      <c r="AB114" s="44" t="e">
        <f>((M114+N114)*0.45*0.097*VLOOKUP(B114,Data_afgrøder!$A$1:$BM$28,COLUMN(Data_afgrøder!$AS$1),FALSE)*VLOOKUP(Beregninger_afgrøder!B114,Data_afgrøder!$A$1:$BN$29,COLUMN(Data_afgrøder!$AT$1),FALSE))-397</f>
        <v>#N/A</v>
      </c>
      <c r="AC114" s="44" t="e">
        <f t="shared" si="21"/>
        <v>#N/A</v>
      </c>
      <c r="AD114" s="44">
        <f t="shared" si="34"/>
        <v>0</v>
      </c>
      <c r="AE114" s="12">
        <f>IF(H114&gt;0,H114,G114)*Forside!$B$8</f>
        <v>0</v>
      </c>
      <c r="AG114" s="12" t="e">
        <f>VLOOKUP(B114,Data_afgrøder!$A$2:$BO$28,COLUMN(Data_afgrøder!$BL$2),FALSE)</f>
        <v>#N/A</v>
      </c>
      <c r="AH114" s="12" t="e">
        <f>IF(AF114&gt;0,AF114,AG114)*Forside!$B$9</f>
        <v>#N/A</v>
      </c>
      <c r="AI114" s="110"/>
      <c r="AJ114" s="12" t="e">
        <f>VLOOKUP(B114,Data_afgrøder!$A$2:$BO$28,COLUMN(Data_afgrøder!$BM$2),FALSE)</f>
        <v>#N/A</v>
      </c>
      <c r="AK114" s="12" t="e">
        <f>Forside!$B$10*IF(AI114&gt;0,AI114,AJ114)</f>
        <v>#N/A</v>
      </c>
      <c r="AL114" s="12">
        <v>0</v>
      </c>
      <c r="AM114" s="12"/>
      <c r="AN114" s="44">
        <f>IF(Forside!S125="Beregn eller brug standardtal",Beregninger_brændstofforbrug!AE113,Forside!T125)</f>
        <v>0</v>
      </c>
      <c r="AO114" s="12" t="e">
        <f>VLOOKUP(B114,Data_afgrøder!$A$1:$BH$28,COLUMN(Data_afgrøder!AW:AW),FALSE)</f>
        <v>#N/A</v>
      </c>
      <c r="AP114" s="12">
        <f t="shared" si="35"/>
        <v>0</v>
      </c>
      <c r="AQ114" s="12">
        <f>AP114*5*Forside!$B$6</f>
        <v>0</v>
      </c>
      <c r="AR114" s="12">
        <v>0</v>
      </c>
      <c r="AS114" s="12">
        <f>AR114*Forside!$B$6</f>
        <v>0</v>
      </c>
      <c r="AT114" s="12">
        <v>0</v>
      </c>
      <c r="AU114" s="12">
        <f>AT114*Forside!$B$7</f>
        <v>0</v>
      </c>
      <c r="AV114" s="44" t="e">
        <f t="shared" si="36"/>
        <v>#N/A</v>
      </c>
      <c r="AW114" s="92" t="e">
        <f t="shared" si="37"/>
        <v>#N/A</v>
      </c>
      <c r="AX114" s="45" t="e">
        <f>AW114*44/28*Forside!$B$5</f>
        <v>#N/A</v>
      </c>
      <c r="AY114" s="44" t="e">
        <f t="shared" si="38"/>
        <v>#N/A</v>
      </c>
      <c r="AZ114" s="44" t="e">
        <f t="shared" si="31"/>
        <v>#N/A</v>
      </c>
      <c r="BA114" s="44" t="e">
        <f t="shared" si="23"/>
        <v>#N/A</v>
      </c>
      <c r="BC114" s="110"/>
      <c r="BD114" s="153"/>
      <c r="BE114" s="153"/>
      <c r="BF114" s="153"/>
      <c r="BG114" s="108"/>
      <c r="BH114" s="108"/>
    </row>
    <row r="115" spans="1:60" x14ac:dyDescent="0.2">
      <c r="A115" s="12">
        <f>Forside!A126</f>
        <v>0</v>
      </c>
      <c r="B115" s="12">
        <f>Forside!B126</f>
        <v>0</v>
      </c>
      <c r="C115" s="53">
        <f>Forside!C126</f>
        <v>0</v>
      </c>
      <c r="D115" s="12">
        <f>Forside!D126</f>
        <v>0</v>
      </c>
      <c r="E115" s="12">
        <f>Forside!F126</f>
        <v>0</v>
      </c>
      <c r="F115" s="53">
        <f>Forside!H126</f>
        <v>0</v>
      </c>
      <c r="G115" s="12">
        <f>Forside!I126</f>
        <v>0</v>
      </c>
      <c r="H115" s="12">
        <f>Forside!J126</f>
        <v>0</v>
      </c>
      <c r="I115" s="12">
        <f>Forside!L126</f>
        <v>0</v>
      </c>
      <c r="J115" s="12">
        <f>Forside!O126</f>
        <v>0</v>
      </c>
      <c r="K115" s="12">
        <f>Forside!Q126</f>
        <v>0</v>
      </c>
      <c r="L115" s="12">
        <f>Forside!R126</f>
        <v>0</v>
      </c>
      <c r="M115" s="44" t="e">
        <f>VLOOKUP(B115,Data_afgrøder!$A$2:$BO$24,COLUMN(Data_afgrøder!BI:BI),FALSE)</f>
        <v>#N/A</v>
      </c>
      <c r="N115" s="44" t="e">
        <f>VLOOKUP(B115,Data_afgrøder!$A$2:$BO$24,COLUMN(Data_afgrøder!BG:BG),FALSE)</f>
        <v>#N/A</v>
      </c>
      <c r="O115" s="12" t="e">
        <f>(IF(H115&gt;0,H115,G115)-VLOOKUP(B115,Data_afgrøder!$A$1:$BH$28,COLUMN(Data_afgrøder!BF:BF),FALSE)-IFERROR(Beregninger_efterafgrøder_udlæg!L116,0))*Forside!$B$3/100</f>
        <v>#N/A</v>
      </c>
      <c r="P115" s="44" t="e">
        <f>O115*44/28*Forside!$B$5</f>
        <v>#N/A</v>
      </c>
      <c r="Q115" s="45" t="e">
        <f>M115*VLOOKUP(B115,Data_afgrøder!$A$1:$BX$29,COLUMN(Data_afgrøder!$BJ$2),FALSE)</f>
        <v>#N/A</v>
      </c>
      <c r="R115" s="126" t="e">
        <f>Q115*Forside!$B$3/100</f>
        <v>#N/A</v>
      </c>
      <c r="S115" s="44" t="e">
        <f>R115*44/28*Forside!$B$5</f>
        <v>#N/A</v>
      </c>
      <c r="T115" s="45" t="e">
        <f>N115*VLOOKUP(B115,Data_afgrøder!$A$1:$BR$29,COLUMN(Data_afgrøder!BK112),FALSE)</f>
        <v>#N/A</v>
      </c>
      <c r="U115" s="45" t="e">
        <f>T115*Forside!$B$3/100</f>
        <v>#N/A</v>
      </c>
      <c r="V115" s="44" t="e">
        <f>U115*44/28*Forside!$B$5</f>
        <v>#N/A</v>
      </c>
      <c r="W115" s="12">
        <f t="shared" si="32"/>
        <v>0</v>
      </c>
      <c r="X115" s="44">
        <f>W115*44/28*Forside!$B$5</f>
        <v>0</v>
      </c>
      <c r="Y115" s="44">
        <f>IF(D115="JB11",'Emissioner organogen jord'!$J$4,0)</f>
        <v>0</v>
      </c>
      <c r="Z115" s="44">
        <f t="shared" si="33"/>
        <v>0</v>
      </c>
      <c r="AA115" s="44">
        <f>Y115+(Z115*44/28*Forside!$B$5)</f>
        <v>0</v>
      </c>
      <c r="AB115" s="44" t="e">
        <f>((M115+N115)*0.45*0.097*VLOOKUP(B115,Data_afgrøder!$A$1:$BM$28,COLUMN(Data_afgrøder!$AS$1),FALSE)*VLOOKUP(Beregninger_afgrøder!B115,Data_afgrøder!$A$1:$BN$29,COLUMN(Data_afgrøder!$AT$1),FALSE))-397</f>
        <v>#N/A</v>
      </c>
      <c r="AC115" s="44" t="e">
        <f t="shared" si="21"/>
        <v>#N/A</v>
      </c>
      <c r="AD115" s="44">
        <f t="shared" si="34"/>
        <v>0</v>
      </c>
      <c r="AE115" s="12">
        <f>IF(H115&gt;0,H115,G115)*Forside!$B$8</f>
        <v>0</v>
      </c>
      <c r="AG115" s="12" t="e">
        <f>VLOOKUP(B115,Data_afgrøder!$A$2:$BO$28,COLUMN(Data_afgrøder!$BL$2),FALSE)</f>
        <v>#N/A</v>
      </c>
      <c r="AH115" s="12" t="e">
        <f>IF(AF115&gt;0,AF115,AG115)*Forside!$B$9</f>
        <v>#N/A</v>
      </c>
      <c r="AI115" s="110"/>
      <c r="AJ115" s="12" t="e">
        <f>VLOOKUP(B115,Data_afgrøder!$A$2:$BO$28,COLUMN(Data_afgrøder!$BM$2),FALSE)</f>
        <v>#N/A</v>
      </c>
      <c r="AK115" s="12" t="e">
        <f>Forside!$B$10*IF(AI115&gt;0,AI115,AJ115)</f>
        <v>#N/A</v>
      </c>
      <c r="AL115" s="12">
        <v>0</v>
      </c>
      <c r="AM115" s="12"/>
      <c r="AN115" s="44">
        <f>IF(Forside!S126="Beregn eller brug standardtal",Beregninger_brændstofforbrug!AE114,Forside!T126)</f>
        <v>0</v>
      </c>
      <c r="AO115" s="12" t="e">
        <f>VLOOKUP(B115,Data_afgrøder!$A$1:$BH$28,COLUMN(Data_afgrøder!AW:AW),FALSE)</f>
        <v>#N/A</v>
      </c>
      <c r="AP115" s="12">
        <f t="shared" si="35"/>
        <v>0</v>
      </c>
      <c r="AQ115" s="12">
        <f>AP115*5*Forside!$B$6</f>
        <v>0</v>
      </c>
      <c r="AR115" s="12">
        <v>0</v>
      </c>
      <c r="AS115" s="12">
        <f>AR115*Forside!$B$6</f>
        <v>0</v>
      </c>
      <c r="AT115" s="12">
        <v>0</v>
      </c>
      <c r="AU115" s="12">
        <f>AT115*Forside!$B$7</f>
        <v>0</v>
      </c>
      <c r="AV115" s="44" t="e">
        <f t="shared" si="36"/>
        <v>#N/A</v>
      </c>
      <c r="AW115" s="92" t="e">
        <f t="shared" si="37"/>
        <v>#N/A</v>
      </c>
      <c r="AX115" s="45" t="e">
        <f>AW115*44/28*Forside!$B$5</f>
        <v>#N/A</v>
      </c>
      <c r="AY115" s="44" t="e">
        <f t="shared" si="38"/>
        <v>#N/A</v>
      </c>
      <c r="AZ115" s="44" t="e">
        <f t="shared" si="31"/>
        <v>#N/A</v>
      </c>
      <c r="BA115" s="44" t="e">
        <f t="shared" si="23"/>
        <v>#N/A</v>
      </c>
      <c r="BC115" s="110"/>
      <c r="BD115" s="153"/>
      <c r="BE115" s="153"/>
      <c r="BF115" s="153"/>
      <c r="BG115" s="108"/>
      <c r="BH115" s="108"/>
    </row>
    <row r="116" spans="1:60" x14ac:dyDescent="0.2">
      <c r="A116" s="12">
        <f>Forside!A127</f>
        <v>0</v>
      </c>
      <c r="B116" s="12">
        <f>Forside!B127</f>
        <v>0</v>
      </c>
      <c r="C116" s="53">
        <f>Forside!C127</f>
        <v>0</v>
      </c>
      <c r="D116" s="12">
        <f>Forside!D127</f>
        <v>0</v>
      </c>
      <c r="E116" s="12">
        <f>Forside!F127</f>
        <v>0</v>
      </c>
      <c r="F116" s="53">
        <f>Forside!H127</f>
        <v>0</v>
      </c>
      <c r="G116" s="12">
        <f>Forside!I127</f>
        <v>0</v>
      </c>
      <c r="H116" s="12">
        <f>Forside!J127</f>
        <v>0</v>
      </c>
      <c r="I116" s="12">
        <f>Forside!L127</f>
        <v>0</v>
      </c>
      <c r="J116" s="12">
        <f>Forside!O127</f>
        <v>0</v>
      </c>
      <c r="K116" s="12">
        <f>Forside!Q127</f>
        <v>0</v>
      </c>
      <c r="L116" s="12">
        <f>Forside!R127</f>
        <v>0</v>
      </c>
      <c r="M116" s="44" t="e">
        <f>VLOOKUP(B116,Data_afgrøder!$A$2:$BO$24,COLUMN(Data_afgrøder!BI:BI),FALSE)</f>
        <v>#N/A</v>
      </c>
      <c r="N116" s="44" t="e">
        <f>VLOOKUP(B116,Data_afgrøder!$A$2:$BO$24,COLUMN(Data_afgrøder!BG:BG),FALSE)</f>
        <v>#N/A</v>
      </c>
      <c r="O116" s="12" t="e">
        <f>(IF(H116&gt;0,H116,G116)-VLOOKUP(B116,Data_afgrøder!$A$1:$BH$28,COLUMN(Data_afgrøder!BF:BF),FALSE)-IFERROR(Beregninger_efterafgrøder_udlæg!L117,0))*Forside!$B$3/100</f>
        <v>#N/A</v>
      </c>
      <c r="P116" s="44" t="e">
        <f>O116*44/28*Forside!$B$5</f>
        <v>#N/A</v>
      </c>
      <c r="Q116" s="45" t="e">
        <f>M116*VLOOKUP(B116,Data_afgrøder!$A$1:$BX$29,COLUMN(Data_afgrøder!$BJ$2),FALSE)</f>
        <v>#N/A</v>
      </c>
      <c r="R116" s="126" t="e">
        <f>Q116*Forside!$B$3/100</f>
        <v>#N/A</v>
      </c>
      <c r="S116" s="44" t="e">
        <f>R116*44/28*Forside!$B$5</f>
        <v>#N/A</v>
      </c>
      <c r="T116" s="45" t="e">
        <f>N116*VLOOKUP(B116,Data_afgrøder!$A$1:$BR$29,COLUMN(Data_afgrøder!BK113),FALSE)</f>
        <v>#N/A</v>
      </c>
      <c r="U116" s="45" t="e">
        <f>T116*Forside!$B$3/100</f>
        <v>#N/A</v>
      </c>
      <c r="V116" s="44" t="e">
        <f>U116*44/28*Forside!$B$5</f>
        <v>#N/A</v>
      </c>
      <c r="W116" s="12">
        <f t="shared" si="32"/>
        <v>0</v>
      </c>
      <c r="X116" s="44">
        <f>W116*44/28*Forside!$B$5</f>
        <v>0</v>
      </c>
      <c r="Y116" s="44">
        <f>IF(D116="JB11",'Emissioner organogen jord'!$J$4,0)</f>
        <v>0</v>
      </c>
      <c r="Z116" s="44">
        <f t="shared" si="33"/>
        <v>0</v>
      </c>
      <c r="AA116" s="44">
        <f>Y116+(Z116*44/28*Forside!$B$5)</f>
        <v>0</v>
      </c>
      <c r="AB116" s="44" t="e">
        <f>((M116+N116)*0.45*0.097*VLOOKUP(B116,Data_afgrøder!$A$1:$BM$28,COLUMN(Data_afgrøder!$AS$1),FALSE)*VLOOKUP(Beregninger_afgrøder!B116,Data_afgrøder!$A$1:$BN$29,COLUMN(Data_afgrøder!$AT$1),FALSE))-397</f>
        <v>#N/A</v>
      </c>
      <c r="AC116" s="44" t="e">
        <f t="shared" si="21"/>
        <v>#N/A</v>
      </c>
      <c r="AD116" s="44">
        <f t="shared" si="34"/>
        <v>0</v>
      </c>
      <c r="AE116" s="12">
        <f>IF(H116&gt;0,H116,G116)*Forside!$B$8</f>
        <v>0</v>
      </c>
      <c r="AG116" s="12" t="e">
        <f>VLOOKUP(B116,Data_afgrøder!$A$2:$BO$28,COLUMN(Data_afgrøder!$BL$2),FALSE)</f>
        <v>#N/A</v>
      </c>
      <c r="AH116" s="12" t="e">
        <f>IF(AF116&gt;0,AF116,AG116)*Forside!$B$9</f>
        <v>#N/A</v>
      </c>
      <c r="AI116" s="110"/>
      <c r="AJ116" s="12" t="e">
        <f>VLOOKUP(B116,Data_afgrøder!$A$2:$BO$28,COLUMN(Data_afgrøder!$BM$2),FALSE)</f>
        <v>#N/A</v>
      </c>
      <c r="AK116" s="12" t="e">
        <f>Forside!$B$10*IF(AI116&gt;0,AI116,AJ116)</f>
        <v>#N/A</v>
      </c>
      <c r="AL116" s="12">
        <v>0</v>
      </c>
      <c r="AM116" s="12"/>
      <c r="AN116" s="44">
        <f>IF(Forside!S127="Beregn eller brug standardtal",Beregninger_brændstofforbrug!AE115,Forside!T127)</f>
        <v>0</v>
      </c>
      <c r="AO116" s="12" t="e">
        <f>VLOOKUP(B116,Data_afgrøder!$A$1:$BH$28,COLUMN(Data_afgrøder!AW:AW),FALSE)</f>
        <v>#N/A</v>
      </c>
      <c r="AP116" s="12">
        <f t="shared" si="35"/>
        <v>0</v>
      </c>
      <c r="AQ116" s="12">
        <f>AP116*5*Forside!$B$6</f>
        <v>0</v>
      </c>
      <c r="AR116" s="12">
        <v>0</v>
      </c>
      <c r="AS116" s="12">
        <f>AR116*Forside!$B$6</f>
        <v>0</v>
      </c>
      <c r="AT116" s="12">
        <v>0</v>
      </c>
      <c r="AU116" s="12">
        <f>AT116*Forside!$B$7</f>
        <v>0</v>
      </c>
      <c r="AV116" s="44" t="e">
        <f t="shared" si="36"/>
        <v>#N/A</v>
      </c>
      <c r="AW116" s="92" t="e">
        <f t="shared" si="37"/>
        <v>#N/A</v>
      </c>
      <c r="AX116" s="45" t="e">
        <f>AW116*44/28*Forside!$B$5</f>
        <v>#N/A</v>
      </c>
      <c r="AY116" s="44" t="e">
        <f t="shared" si="38"/>
        <v>#N/A</v>
      </c>
      <c r="AZ116" s="44" t="e">
        <f t="shared" si="31"/>
        <v>#N/A</v>
      </c>
      <c r="BA116" s="44" t="e">
        <f t="shared" si="23"/>
        <v>#N/A</v>
      </c>
      <c r="BC116" s="110"/>
      <c r="BD116" s="153"/>
      <c r="BE116" s="153"/>
      <c r="BF116" s="153"/>
      <c r="BG116" s="108"/>
      <c r="BH116" s="108"/>
    </row>
    <row r="117" spans="1:60" x14ac:dyDescent="0.2">
      <c r="A117" s="12">
        <f>Forside!A128</f>
        <v>0</v>
      </c>
      <c r="B117" s="12">
        <f>Forside!B128</f>
        <v>0</v>
      </c>
      <c r="C117" s="53">
        <f>Forside!C128</f>
        <v>0</v>
      </c>
      <c r="D117" s="12">
        <f>Forside!D128</f>
        <v>0</v>
      </c>
      <c r="E117" s="12">
        <f>Forside!F128</f>
        <v>0</v>
      </c>
      <c r="F117" s="53">
        <f>Forside!H128</f>
        <v>0</v>
      </c>
      <c r="G117" s="12">
        <f>Forside!I128</f>
        <v>0</v>
      </c>
      <c r="H117" s="12">
        <f>Forside!J128</f>
        <v>0</v>
      </c>
      <c r="I117" s="12">
        <f>Forside!L128</f>
        <v>0</v>
      </c>
      <c r="J117" s="12">
        <f>Forside!O128</f>
        <v>0</v>
      </c>
      <c r="K117" s="12">
        <f>Forside!Q128</f>
        <v>0</v>
      </c>
      <c r="L117" s="12">
        <f>Forside!R128</f>
        <v>0</v>
      </c>
      <c r="M117" s="44" t="e">
        <f>VLOOKUP(B117,Data_afgrøder!$A$2:$BO$24,COLUMN(Data_afgrøder!BI:BI),FALSE)</f>
        <v>#N/A</v>
      </c>
      <c r="N117" s="44" t="e">
        <f>VLOOKUP(B117,Data_afgrøder!$A$2:$BO$24,COLUMN(Data_afgrøder!BG:BG),FALSE)</f>
        <v>#N/A</v>
      </c>
      <c r="O117" s="12" t="e">
        <f>(IF(H117&gt;0,H117,G117)-VLOOKUP(B117,Data_afgrøder!$A$1:$BH$28,COLUMN(Data_afgrøder!BF:BF),FALSE)-IFERROR(Beregninger_efterafgrøder_udlæg!L118,0))*Forside!$B$3/100</f>
        <v>#N/A</v>
      </c>
      <c r="P117" s="44" t="e">
        <f>O117*44/28*Forside!$B$5</f>
        <v>#N/A</v>
      </c>
      <c r="Q117" s="45" t="e">
        <f>M117*VLOOKUP(B117,Data_afgrøder!$A$1:$BX$29,COLUMN(Data_afgrøder!$BJ$2),FALSE)</f>
        <v>#N/A</v>
      </c>
      <c r="R117" s="126" t="e">
        <f>Q117*Forside!$B$3/100</f>
        <v>#N/A</v>
      </c>
      <c r="S117" s="44" t="e">
        <f>R117*44/28*Forside!$B$5</f>
        <v>#N/A</v>
      </c>
      <c r="T117" s="45" t="e">
        <f>N117*VLOOKUP(B117,Data_afgrøder!$A$1:$BR$29,COLUMN(Data_afgrøder!BK114),FALSE)</f>
        <v>#N/A</v>
      </c>
      <c r="U117" s="45" t="e">
        <f>T117*Forside!$B$3/100</f>
        <v>#N/A</v>
      </c>
      <c r="V117" s="44" t="e">
        <f>U117*44/28*Forside!$B$5</f>
        <v>#N/A</v>
      </c>
      <c r="W117" s="12">
        <f t="shared" si="32"/>
        <v>0</v>
      </c>
      <c r="X117" s="44">
        <f>W117*44/28*Forside!$B$5</f>
        <v>0</v>
      </c>
      <c r="Y117" s="44">
        <f>IF(D117="JB11",'Emissioner organogen jord'!$J$4,0)</f>
        <v>0</v>
      </c>
      <c r="Z117" s="44">
        <f t="shared" si="33"/>
        <v>0</v>
      </c>
      <c r="AA117" s="44">
        <f>Y117+(Z117*44/28*Forside!$B$5)</f>
        <v>0</v>
      </c>
      <c r="AB117" s="44" t="e">
        <f>((M117+N117)*0.45*0.097*VLOOKUP(B117,Data_afgrøder!$A$1:$BM$28,COLUMN(Data_afgrøder!$AS$1),FALSE)*VLOOKUP(Beregninger_afgrøder!B117,Data_afgrøder!$A$1:$BN$29,COLUMN(Data_afgrøder!$AT$1),FALSE))-397</f>
        <v>#N/A</v>
      </c>
      <c r="AC117" s="44" t="e">
        <f t="shared" si="21"/>
        <v>#N/A</v>
      </c>
      <c r="AD117" s="44">
        <f t="shared" si="34"/>
        <v>0</v>
      </c>
      <c r="AE117" s="12">
        <f>IF(H117&gt;0,H117,G117)*Forside!$B$8</f>
        <v>0</v>
      </c>
      <c r="AG117" s="12" t="e">
        <f>VLOOKUP(B117,Data_afgrøder!$A$2:$BO$28,COLUMN(Data_afgrøder!$BL$2),FALSE)</f>
        <v>#N/A</v>
      </c>
      <c r="AH117" s="12" t="e">
        <f>IF(AF117&gt;0,AF117,AG117)*Forside!$B$9</f>
        <v>#N/A</v>
      </c>
      <c r="AI117" s="110"/>
      <c r="AJ117" s="12" t="e">
        <f>VLOOKUP(B117,Data_afgrøder!$A$2:$BO$28,COLUMN(Data_afgrøder!$BM$2),FALSE)</f>
        <v>#N/A</v>
      </c>
      <c r="AK117" s="12" t="e">
        <f>Forside!$B$10*IF(AI117&gt;0,AI117,AJ117)</f>
        <v>#N/A</v>
      </c>
      <c r="AL117" s="12">
        <v>0</v>
      </c>
      <c r="AM117" s="12"/>
      <c r="AN117" s="44">
        <f>IF(Forside!S128="Beregn eller brug standardtal",Beregninger_brændstofforbrug!AE116,Forside!T128)</f>
        <v>0</v>
      </c>
      <c r="AO117" s="12" t="e">
        <f>VLOOKUP(B117,Data_afgrøder!$A$1:$BH$28,COLUMN(Data_afgrøder!AW:AW),FALSE)</f>
        <v>#N/A</v>
      </c>
      <c r="AP117" s="12">
        <f t="shared" si="35"/>
        <v>0</v>
      </c>
      <c r="AQ117" s="12">
        <f>AP117*5*Forside!$B$6</f>
        <v>0</v>
      </c>
      <c r="AR117" s="12">
        <v>0</v>
      </c>
      <c r="AS117" s="12">
        <f>AR117*Forside!$B$6</f>
        <v>0</v>
      </c>
      <c r="AT117" s="12">
        <v>0</v>
      </c>
      <c r="AU117" s="12">
        <f>AT117*Forside!$B$7</f>
        <v>0</v>
      </c>
      <c r="AV117" s="44" t="e">
        <f t="shared" si="36"/>
        <v>#N/A</v>
      </c>
      <c r="AW117" s="92" t="e">
        <f t="shared" si="37"/>
        <v>#N/A</v>
      </c>
      <c r="AX117" s="45" t="e">
        <f>AW117*44/28*Forside!$B$5</f>
        <v>#N/A</v>
      </c>
      <c r="AY117" s="44" t="e">
        <f t="shared" si="38"/>
        <v>#N/A</v>
      </c>
      <c r="AZ117" s="44" t="e">
        <f t="shared" si="31"/>
        <v>#N/A</v>
      </c>
      <c r="BA117" s="44" t="e">
        <f t="shared" si="23"/>
        <v>#N/A</v>
      </c>
      <c r="BC117" s="110"/>
      <c r="BD117" s="153"/>
      <c r="BE117" s="153"/>
      <c r="BF117" s="153"/>
      <c r="BG117" s="108"/>
      <c r="BH117" s="108"/>
    </row>
    <row r="118" spans="1:60" x14ac:dyDescent="0.2">
      <c r="A118" s="12">
        <f>Forside!A129</f>
        <v>0</v>
      </c>
      <c r="B118" s="12">
        <f>Forside!B129</f>
        <v>0</v>
      </c>
      <c r="C118" s="53">
        <f>Forside!C129</f>
        <v>0</v>
      </c>
      <c r="D118" s="12">
        <f>Forside!D129</f>
        <v>0</v>
      </c>
      <c r="E118" s="12">
        <f>Forside!F129</f>
        <v>0</v>
      </c>
      <c r="F118" s="53">
        <f>Forside!H129</f>
        <v>0</v>
      </c>
      <c r="G118" s="12">
        <f>Forside!I129</f>
        <v>0</v>
      </c>
      <c r="H118" s="12">
        <f>Forside!J129</f>
        <v>0</v>
      </c>
      <c r="I118" s="12">
        <f>Forside!L129</f>
        <v>0</v>
      </c>
      <c r="J118" s="12">
        <f>Forside!O129</f>
        <v>0</v>
      </c>
      <c r="K118" s="12">
        <f>Forside!Q129</f>
        <v>0</v>
      </c>
      <c r="L118" s="12">
        <f>Forside!R129</f>
        <v>0</v>
      </c>
      <c r="M118" s="44" t="e">
        <f>VLOOKUP(B118,Data_afgrøder!$A$2:$BO$24,COLUMN(Data_afgrøder!BI:BI),FALSE)</f>
        <v>#N/A</v>
      </c>
      <c r="N118" s="44" t="e">
        <f>VLOOKUP(B118,Data_afgrøder!$A$2:$BO$24,COLUMN(Data_afgrøder!BG:BG),FALSE)</f>
        <v>#N/A</v>
      </c>
      <c r="O118" s="12" t="e">
        <f>(IF(H118&gt;0,H118,G118)-VLOOKUP(B118,Data_afgrøder!$A$1:$BH$28,COLUMN(Data_afgrøder!BF:BF),FALSE)-IFERROR(Beregninger_efterafgrøder_udlæg!L119,0))*Forside!$B$3/100</f>
        <v>#N/A</v>
      </c>
      <c r="P118" s="44" t="e">
        <f>O118*44/28*Forside!$B$5</f>
        <v>#N/A</v>
      </c>
      <c r="Q118" s="45" t="e">
        <f>M118*VLOOKUP(B118,Data_afgrøder!$A$1:$BX$29,COLUMN(Data_afgrøder!$BJ$2),FALSE)</f>
        <v>#N/A</v>
      </c>
      <c r="R118" s="126" t="e">
        <f>Q118*Forside!$B$3/100</f>
        <v>#N/A</v>
      </c>
      <c r="S118" s="44" t="e">
        <f>R118*44/28*Forside!$B$5</f>
        <v>#N/A</v>
      </c>
      <c r="T118" s="45" t="e">
        <f>N118*VLOOKUP(B118,Data_afgrøder!$A$1:$BR$29,COLUMN(Data_afgrøder!BK115),FALSE)</f>
        <v>#N/A</v>
      </c>
      <c r="U118" s="45" t="e">
        <f>T118*Forside!$B$3/100</f>
        <v>#N/A</v>
      </c>
      <c r="V118" s="44" t="e">
        <f>U118*44/28*Forside!$B$5</f>
        <v>#N/A</v>
      </c>
      <c r="W118" s="12">
        <f t="shared" si="32"/>
        <v>0</v>
      </c>
      <c r="X118" s="44">
        <f>W118*44/28*Forside!$B$5</f>
        <v>0</v>
      </c>
      <c r="Y118" s="44">
        <f>IF(D118="JB11",'Emissioner organogen jord'!$J$4,0)</f>
        <v>0</v>
      </c>
      <c r="Z118" s="44">
        <f t="shared" si="33"/>
        <v>0</v>
      </c>
      <c r="AA118" s="44">
        <f>Y118+(Z118*44/28*Forside!$B$5)</f>
        <v>0</v>
      </c>
      <c r="AB118" s="44" t="e">
        <f>((M118+N118)*0.45*0.097*VLOOKUP(B118,Data_afgrøder!$A$1:$BM$28,COLUMN(Data_afgrøder!$AS$1),FALSE)*VLOOKUP(Beregninger_afgrøder!B118,Data_afgrøder!$A$1:$BN$29,COLUMN(Data_afgrøder!$AT$1),FALSE))-397</f>
        <v>#N/A</v>
      </c>
      <c r="AC118" s="44" t="e">
        <f t="shared" si="21"/>
        <v>#N/A</v>
      </c>
      <c r="AD118" s="44">
        <f t="shared" si="34"/>
        <v>0</v>
      </c>
      <c r="AE118" s="12">
        <f>IF(H118&gt;0,H118,G118)*Forside!$B$8</f>
        <v>0</v>
      </c>
      <c r="AG118" s="12" t="e">
        <f>VLOOKUP(B118,Data_afgrøder!$A$2:$BO$28,COLUMN(Data_afgrøder!$BL$2),FALSE)</f>
        <v>#N/A</v>
      </c>
      <c r="AH118" s="12" t="e">
        <f>IF(AF118&gt;0,AF118,AG118)*Forside!$B$9</f>
        <v>#N/A</v>
      </c>
      <c r="AI118" s="110"/>
      <c r="AJ118" s="12" t="e">
        <f>VLOOKUP(B118,Data_afgrøder!$A$2:$BO$28,COLUMN(Data_afgrøder!$BM$2),FALSE)</f>
        <v>#N/A</v>
      </c>
      <c r="AK118" s="12" t="e">
        <f>Forside!$B$10*IF(AI118&gt;0,AI118,AJ118)</f>
        <v>#N/A</v>
      </c>
      <c r="AL118" s="12">
        <v>0</v>
      </c>
      <c r="AM118" s="12"/>
      <c r="AN118" s="44">
        <f>IF(Forside!S129="Beregn eller brug standardtal",Beregninger_brændstofforbrug!AE117,Forside!T129)</f>
        <v>0</v>
      </c>
      <c r="AO118" s="12" t="e">
        <f>VLOOKUP(B118,Data_afgrøder!$A$1:$BH$28,COLUMN(Data_afgrøder!AW:AW),FALSE)</f>
        <v>#N/A</v>
      </c>
      <c r="AP118" s="12">
        <f t="shared" si="35"/>
        <v>0</v>
      </c>
      <c r="AQ118" s="12">
        <f>AP118*5*Forside!$B$6</f>
        <v>0</v>
      </c>
      <c r="AR118" s="12">
        <v>0</v>
      </c>
      <c r="AS118" s="12">
        <f>AR118*Forside!$B$6</f>
        <v>0</v>
      </c>
      <c r="AT118" s="12">
        <v>0</v>
      </c>
      <c r="AU118" s="12">
        <f>AT118*Forside!$B$7</f>
        <v>0</v>
      </c>
      <c r="AV118" s="44" t="e">
        <f t="shared" si="36"/>
        <v>#N/A</v>
      </c>
      <c r="AW118" s="92" t="e">
        <f t="shared" si="37"/>
        <v>#N/A</v>
      </c>
      <c r="AX118" s="45" t="e">
        <f>AW118*44/28*Forside!$B$5</f>
        <v>#N/A</v>
      </c>
      <c r="AY118" s="44" t="e">
        <f t="shared" si="38"/>
        <v>#N/A</v>
      </c>
      <c r="AZ118" s="44" t="e">
        <f t="shared" si="31"/>
        <v>#N/A</v>
      </c>
      <c r="BA118" s="44" t="e">
        <f t="shared" si="23"/>
        <v>#N/A</v>
      </c>
      <c r="BC118" s="110"/>
      <c r="BD118" s="153"/>
      <c r="BE118" s="153"/>
      <c r="BF118" s="153"/>
      <c r="BG118" s="108"/>
      <c r="BH118" s="108"/>
    </row>
    <row r="119" spans="1:60" x14ac:dyDescent="0.2">
      <c r="A119" s="12">
        <f>Forside!A130</f>
        <v>0</v>
      </c>
      <c r="B119" s="12">
        <f>Forside!B130</f>
        <v>0</v>
      </c>
      <c r="C119" s="53">
        <f>Forside!C130</f>
        <v>0</v>
      </c>
      <c r="D119" s="12">
        <f>Forside!D130</f>
        <v>0</v>
      </c>
      <c r="E119" s="12">
        <f>Forside!F130</f>
        <v>0</v>
      </c>
      <c r="F119" s="53">
        <f>Forside!H130</f>
        <v>0</v>
      </c>
      <c r="G119" s="12">
        <f>Forside!I130</f>
        <v>0</v>
      </c>
      <c r="H119" s="12">
        <f>Forside!J130</f>
        <v>0</v>
      </c>
      <c r="I119" s="12">
        <f>Forside!L130</f>
        <v>0</v>
      </c>
      <c r="J119" s="12">
        <f>Forside!O130</f>
        <v>0</v>
      </c>
      <c r="K119" s="12">
        <f>Forside!Q130</f>
        <v>0</v>
      </c>
      <c r="L119" s="12">
        <f>Forside!R130</f>
        <v>0</v>
      </c>
      <c r="M119" s="44" t="e">
        <f>VLOOKUP(B119,Data_afgrøder!$A$2:$BO$24,COLUMN(Data_afgrøder!BI:BI),FALSE)</f>
        <v>#N/A</v>
      </c>
      <c r="N119" s="44" t="e">
        <f>VLOOKUP(B119,Data_afgrøder!$A$2:$BO$24,COLUMN(Data_afgrøder!BG:BG),FALSE)</f>
        <v>#N/A</v>
      </c>
      <c r="O119" s="12" t="e">
        <f>(IF(H119&gt;0,H119,G119)-VLOOKUP(B119,Data_afgrøder!$A$1:$BH$28,COLUMN(Data_afgrøder!BF:BF),FALSE)-IFERROR(Beregninger_efterafgrøder_udlæg!L120,0))*Forside!$B$3/100</f>
        <v>#N/A</v>
      </c>
      <c r="P119" s="44" t="e">
        <f>O119*44/28*Forside!$B$5</f>
        <v>#N/A</v>
      </c>
      <c r="Q119" s="45" t="e">
        <f>M119*VLOOKUP(B119,Data_afgrøder!$A$1:$BX$29,COLUMN(Data_afgrøder!$BJ$2),FALSE)</f>
        <v>#N/A</v>
      </c>
      <c r="R119" s="126" t="e">
        <f>Q119*Forside!$B$3/100</f>
        <v>#N/A</v>
      </c>
      <c r="S119" s="44" t="e">
        <f>R119*44/28*Forside!$B$5</f>
        <v>#N/A</v>
      </c>
      <c r="T119" s="45" t="e">
        <f>N119*VLOOKUP(B119,Data_afgrøder!$A$1:$BR$29,COLUMN(Data_afgrøder!BK116),FALSE)</f>
        <v>#N/A</v>
      </c>
      <c r="U119" s="45" t="e">
        <f>T119*Forside!$B$3/100</f>
        <v>#N/A</v>
      </c>
      <c r="V119" s="44" t="e">
        <f>U119*44/28*Forside!$B$5</f>
        <v>#N/A</v>
      </c>
      <c r="W119" s="12">
        <f t="shared" si="32"/>
        <v>0</v>
      </c>
      <c r="X119" s="44">
        <f>W119*44/28*Forside!$B$5</f>
        <v>0</v>
      </c>
      <c r="Y119" s="44">
        <f>IF(D119="JB11",'Emissioner organogen jord'!$J$4,0)</f>
        <v>0</v>
      </c>
      <c r="Z119" s="44">
        <f t="shared" si="33"/>
        <v>0</v>
      </c>
      <c r="AA119" s="44">
        <f>Y119+(Z119*44/28*Forside!$B$5)</f>
        <v>0</v>
      </c>
      <c r="AB119" s="44" t="e">
        <f>((M119+N119)*0.45*0.097*VLOOKUP(B119,Data_afgrøder!$A$1:$BM$28,COLUMN(Data_afgrøder!$AS$1),FALSE)*VLOOKUP(Beregninger_afgrøder!B119,Data_afgrøder!$A$1:$BN$29,COLUMN(Data_afgrøder!$AT$1),FALSE))-397</f>
        <v>#N/A</v>
      </c>
      <c r="AC119" s="44" t="e">
        <f t="shared" si="21"/>
        <v>#N/A</v>
      </c>
      <c r="AD119" s="44">
        <f t="shared" si="34"/>
        <v>0</v>
      </c>
      <c r="AE119" s="12">
        <f>IF(H119&gt;0,H119,G119)*Forside!$B$8</f>
        <v>0</v>
      </c>
      <c r="AG119" s="12" t="e">
        <f>VLOOKUP(B119,Data_afgrøder!$A$2:$BO$28,COLUMN(Data_afgrøder!$BL$2),FALSE)</f>
        <v>#N/A</v>
      </c>
      <c r="AH119" s="12" t="e">
        <f>IF(AF119&gt;0,AF119,AG119)*Forside!$B$9</f>
        <v>#N/A</v>
      </c>
      <c r="AI119" s="110"/>
      <c r="AJ119" s="12" t="e">
        <f>VLOOKUP(B119,Data_afgrøder!$A$2:$BO$28,COLUMN(Data_afgrøder!$BM$2),FALSE)</f>
        <v>#N/A</v>
      </c>
      <c r="AK119" s="12" t="e">
        <f>Forside!$B$10*IF(AI119&gt;0,AI119,AJ119)</f>
        <v>#N/A</v>
      </c>
      <c r="AL119" s="12">
        <v>0</v>
      </c>
      <c r="AM119" s="12"/>
      <c r="AN119" s="44">
        <f>IF(Forside!S130="Beregn eller brug standardtal",Beregninger_brændstofforbrug!AE118,Forside!T130)</f>
        <v>0</v>
      </c>
      <c r="AO119" s="12" t="e">
        <f>VLOOKUP(B119,Data_afgrøder!$A$1:$BH$28,COLUMN(Data_afgrøder!AW:AW),FALSE)</f>
        <v>#N/A</v>
      </c>
      <c r="AP119" s="12">
        <f t="shared" si="35"/>
        <v>0</v>
      </c>
      <c r="AQ119" s="12">
        <f>AP119*5*Forside!$B$6</f>
        <v>0</v>
      </c>
      <c r="AR119" s="12">
        <v>0</v>
      </c>
      <c r="AS119" s="12">
        <f>AR119*Forside!$B$6</f>
        <v>0</v>
      </c>
      <c r="AT119" s="12">
        <v>0</v>
      </c>
      <c r="AU119" s="12">
        <f>AT119*Forside!$B$7</f>
        <v>0</v>
      </c>
      <c r="AV119" s="44" t="e">
        <f t="shared" si="36"/>
        <v>#N/A</v>
      </c>
      <c r="AW119" s="92" t="e">
        <f t="shared" si="37"/>
        <v>#N/A</v>
      </c>
      <c r="AX119" s="45" t="e">
        <f>AW119*44/28*Forside!$B$5</f>
        <v>#N/A</v>
      </c>
      <c r="AY119" s="44" t="e">
        <f t="shared" si="38"/>
        <v>#N/A</v>
      </c>
      <c r="AZ119" s="44" t="e">
        <f t="shared" si="31"/>
        <v>#N/A</v>
      </c>
      <c r="BA119" s="44" t="e">
        <f t="shared" si="23"/>
        <v>#N/A</v>
      </c>
      <c r="BC119" s="110"/>
      <c r="BD119" s="153"/>
      <c r="BE119" s="153"/>
      <c r="BF119" s="153"/>
      <c r="BG119" s="108"/>
      <c r="BH119" s="108"/>
    </row>
    <row r="120" spans="1:60" x14ac:dyDescent="0.2">
      <c r="A120" s="12">
        <f>Forside!A131</f>
        <v>0</v>
      </c>
      <c r="B120" s="12">
        <f>Forside!B131</f>
        <v>0</v>
      </c>
      <c r="C120" s="53">
        <f>Forside!C131</f>
        <v>0</v>
      </c>
      <c r="D120" s="12">
        <f>Forside!D131</f>
        <v>0</v>
      </c>
      <c r="E120" s="12">
        <f>Forside!F131</f>
        <v>0</v>
      </c>
      <c r="F120" s="53">
        <f>Forside!H131</f>
        <v>0</v>
      </c>
      <c r="G120" s="12">
        <f>Forside!I131</f>
        <v>0</v>
      </c>
      <c r="H120" s="12">
        <f>Forside!J131</f>
        <v>0</v>
      </c>
      <c r="I120" s="12">
        <f>Forside!L131</f>
        <v>0</v>
      </c>
      <c r="J120" s="12">
        <f>Forside!O131</f>
        <v>0</v>
      </c>
      <c r="K120" s="12">
        <f>Forside!Q131</f>
        <v>0</v>
      </c>
      <c r="L120" s="12">
        <f>Forside!R131</f>
        <v>0</v>
      </c>
      <c r="M120" s="44" t="e">
        <f>VLOOKUP(B120,Data_afgrøder!$A$2:$BO$24,COLUMN(Data_afgrøder!BI:BI),FALSE)</f>
        <v>#N/A</v>
      </c>
      <c r="N120" s="44" t="e">
        <f>VLOOKUP(B120,Data_afgrøder!$A$2:$BO$24,COLUMN(Data_afgrøder!BG:BG),FALSE)</f>
        <v>#N/A</v>
      </c>
      <c r="O120" s="12" t="e">
        <f>(IF(H120&gt;0,H120,G120)-VLOOKUP(B120,Data_afgrøder!$A$1:$BH$28,COLUMN(Data_afgrøder!BF:BF),FALSE)-IFERROR(Beregninger_efterafgrøder_udlæg!L121,0))*Forside!$B$3/100</f>
        <v>#N/A</v>
      </c>
      <c r="P120" s="44" t="e">
        <f>O120*44/28*Forside!$B$5</f>
        <v>#N/A</v>
      </c>
      <c r="Q120" s="45" t="e">
        <f>M120*VLOOKUP(B120,Data_afgrøder!$A$1:$BX$29,COLUMN(Data_afgrøder!$BJ$2),FALSE)</f>
        <v>#N/A</v>
      </c>
      <c r="R120" s="126" t="e">
        <f>Q120*Forside!$B$3/100</f>
        <v>#N/A</v>
      </c>
      <c r="S120" s="44" t="e">
        <f>R120*44/28*Forside!$B$5</f>
        <v>#N/A</v>
      </c>
      <c r="T120" s="45" t="e">
        <f>N120*VLOOKUP(B120,Data_afgrøder!$A$1:$BR$29,COLUMN(Data_afgrøder!BK117),FALSE)</f>
        <v>#N/A</v>
      </c>
      <c r="U120" s="45" t="e">
        <f>T120*Forside!$B$3/100</f>
        <v>#N/A</v>
      </c>
      <c r="V120" s="44" t="e">
        <f>U120*44/28*Forside!$B$5</f>
        <v>#N/A</v>
      </c>
      <c r="W120" s="12">
        <f t="shared" si="32"/>
        <v>0</v>
      </c>
      <c r="X120" s="44">
        <f>W120*44/28*Forside!$B$5</f>
        <v>0</v>
      </c>
      <c r="Y120" s="44">
        <f>IF(D120="JB11",'Emissioner organogen jord'!$J$4,0)</f>
        <v>0</v>
      </c>
      <c r="Z120" s="44">
        <f t="shared" si="33"/>
        <v>0</v>
      </c>
      <c r="AA120" s="44">
        <f>Y120+(Z120*44/28*Forside!$B$5)</f>
        <v>0</v>
      </c>
      <c r="AB120" s="44" t="e">
        <f>((M120+N120)*0.45*0.097*VLOOKUP(B120,Data_afgrøder!$A$1:$BM$28,COLUMN(Data_afgrøder!$AS$1),FALSE)*VLOOKUP(Beregninger_afgrøder!B120,Data_afgrøder!$A$1:$BN$29,COLUMN(Data_afgrøder!$AT$1),FALSE))-397</f>
        <v>#N/A</v>
      </c>
      <c r="AC120" s="44" t="e">
        <f t="shared" si="21"/>
        <v>#N/A</v>
      </c>
      <c r="AD120" s="44">
        <f t="shared" si="34"/>
        <v>0</v>
      </c>
      <c r="AE120" s="12">
        <f>IF(H120&gt;0,H120,G120)*Forside!$B$8</f>
        <v>0</v>
      </c>
      <c r="AG120" s="12" t="e">
        <f>VLOOKUP(B120,Data_afgrøder!$A$2:$BO$28,COLUMN(Data_afgrøder!$BL$2),FALSE)</f>
        <v>#N/A</v>
      </c>
      <c r="AH120" s="12" t="e">
        <f>IF(AF120&gt;0,AF120,AG120)*Forside!$B$9</f>
        <v>#N/A</v>
      </c>
      <c r="AI120" s="110"/>
      <c r="AJ120" s="12" t="e">
        <f>VLOOKUP(B120,Data_afgrøder!$A$2:$BO$28,COLUMN(Data_afgrøder!$BM$2),FALSE)</f>
        <v>#N/A</v>
      </c>
      <c r="AK120" s="12" t="e">
        <f>Forside!$B$10*IF(AI120&gt;0,AI120,AJ120)</f>
        <v>#N/A</v>
      </c>
      <c r="AL120" s="12">
        <v>0</v>
      </c>
      <c r="AM120" s="12"/>
      <c r="AN120" s="44">
        <f>IF(Forside!S131="Beregn eller brug standardtal",Beregninger_brændstofforbrug!AE119,Forside!T131)</f>
        <v>0</v>
      </c>
      <c r="AO120" s="12" t="e">
        <f>VLOOKUP(B120,Data_afgrøder!$A$1:$BH$28,COLUMN(Data_afgrøder!AW:AW),FALSE)</f>
        <v>#N/A</v>
      </c>
      <c r="AP120" s="12">
        <f t="shared" si="35"/>
        <v>0</v>
      </c>
      <c r="AQ120" s="12">
        <f>AP120*5*Forside!$B$6</f>
        <v>0</v>
      </c>
      <c r="AR120" s="12">
        <v>0</v>
      </c>
      <c r="AS120" s="12">
        <f>AR120*Forside!$B$6</f>
        <v>0</v>
      </c>
      <c r="AT120" s="12">
        <v>0</v>
      </c>
      <c r="AU120" s="12">
        <f>AT120*Forside!$B$7</f>
        <v>0</v>
      </c>
      <c r="AV120" s="44" t="e">
        <f t="shared" si="36"/>
        <v>#N/A</v>
      </c>
      <c r="AW120" s="92" t="e">
        <f t="shared" si="37"/>
        <v>#N/A</v>
      </c>
      <c r="AX120" s="45" t="e">
        <f>AW120*44/28*Forside!$B$5</f>
        <v>#N/A</v>
      </c>
      <c r="AY120" s="44" t="e">
        <f t="shared" si="38"/>
        <v>#N/A</v>
      </c>
      <c r="AZ120" s="44" t="e">
        <f t="shared" si="31"/>
        <v>#N/A</v>
      </c>
      <c r="BA120" s="44" t="e">
        <f t="shared" si="23"/>
        <v>#N/A</v>
      </c>
      <c r="BC120" s="110"/>
      <c r="BD120" s="153"/>
      <c r="BE120" s="153"/>
      <c r="BF120" s="153"/>
      <c r="BG120" s="108"/>
      <c r="BH120" s="108"/>
    </row>
    <row r="121" spans="1:60" x14ac:dyDescent="0.2">
      <c r="A121" s="12">
        <f>Forside!A132</f>
        <v>0</v>
      </c>
      <c r="B121" s="12">
        <f>Forside!B132</f>
        <v>0</v>
      </c>
      <c r="C121" s="53">
        <f>Forside!C132</f>
        <v>0</v>
      </c>
      <c r="D121" s="12">
        <f>Forside!D132</f>
        <v>0</v>
      </c>
      <c r="E121" s="12">
        <f>Forside!F132</f>
        <v>0</v>
      </c>
      <c r="F121" s="53">
        <f>Forside!H132</f>
        <v>0</v>
      </c>
      <c r="G121" s="12">
        <f>Forside!I132</f>
        <v>0</v>
      </c>
      <c r="H121" s="12">
        <f>Forside!J132</f>
        <v>0</v>
      </c>
      <c r="I121" s="12">
        <f>Forside!L132</f>
        <v>0</v>
      </c>
      <c r="J121" s="12">
        <f>Forside!O132</f>
        <v>0</v>
      </c>
      <c r="K121" s="12">
        <f>Forside!Q132</f>
        <v>0</v>
      </c>
      <c r="L121" s="12">
        <f>Forside!R132</f>
        <v>0</v>
      </c>
      <c r="M121" s="44" t="e">
        <f>VLOOKUP(B121,Data_afgrøder!$A$2:$BO$24,COLUMN(Data_afgrøder!BI:BI),FALSE)</f>
        <v>#N/A</v>
      </c>
      <c r="N121" s="44" t="e">
        <f>VLOOKUP(B121,Data_afgrøder!$A$2:$BO$24,COLUMN(Data_afgrøder!BG:BG),FALSE)</f>
        <v>#N/A</v>
      </c>
      <c r="O121" s="12" t="e">
        <f>(IF(H121&gt;0,H121,G121)-VLOOKUP(B121,Data_afgrøder!$A$1:$BH$28,COLUMN(Data_afgrøder!BF:BF),FALSE)-IFERROR(Beregninger_efterafgrøder_udlæg!L122,0))*Forside!$B$3/100</f>
        <v>#N/A</v>
      </c>
      <c r="P121" s="44" t="e">
        <f>O121*44/28*Forside!$B$5</f>
        <v>#N/A</v>
      </c>
      <c r="Q121" s="45" t="e">
        <f>M121*VLOOKUP(B121,Data_afgrøder!$A$1:$BX$29,COLUMN(Data_afgrøder!$BJ$2),FALSE)</f>
        <v>#N/A</v>
      </c>
      <c r="R121" s="126" t="e">
        <f>Q121*Forside!$B$3/100</f>
        <v>#N/A</v>
      </c>
      <c r="S121" s="44" t="e">
        <f>R121*44/28*Forside!$B$5</f>
        <v>#N/A</v>
      </c>
      <c r="T121" s="45" t="e">
        <f>N121*VLOOKUP(B121,Data_afgrøder!$A$1:$BR$29,COLUMN(Data_afgrøder!BK118),FALSE)</f>
        <v>#N/A</v>
      </c>
      <c r="U121" s="45" t="e">
        <f>T121*Forside!$B$3/100</f>
        <v>#N/A</v>
      </c>
      <c r="V121" s="44" t="e">
        <f>U121*44/28*Forside!$B$5</f>
        <v>#N/A</v>
      </c>
      <c r="W121" s="12">
        <f t="shared" si="32"/>
        <v>0</v>
      </c>
      <c r="X121" s="44">
        <f>W121*44/28*Forside!$B$5</f>
        <v>0</v>
      </c>
      <c r="Y121" s="44">
        <f>IF(D121="JB11",'Emissioner organogen jord'!$J$4,0)</f>
        <v>0</v>
      </c>
      <c r="Z121" s="44">
        <f t="shared" si="33"/>
        <v>0</v>
      </c>
      <c r="AA121" s="44">
        <f>Y121+(Z121*44/28*Forside!$B$5)</f>
        <v>0</v>
      </c>
      <c r="AB121" s="44" t="e">
        <f>((M121+N121)*0.45*0.097*VLOOKUP(B121,Data_afgrøder!$A$1:$BM$28,COLUMN(Data_afgrøder!$AS$1),FALSE)*VLOOKUP(Beregninger_afgrøder!B121,Data_afgrøder!$A$1:$BN$29,COLUMN(Data_afgrøder!$AT$1),FALSE))-397</f>
        <v>#N/A</v>
      </c>
      <c r="AC121" s="44" t="e">
        <f t="shared" si="21"/>
        <v>#N/A</v>
      </c>
      <c r="AD121" s="44">
        <f t="shared" si="34"/>
        <v>0</v>
      </c>
      <c r="AE121" s="12">
        <f>IF(H121&gt;0,H121,G121)*Forside!$B$8</f>
        <v>0</v>
      </c>
      <c r="AG121" s="12" t="e">
        <f>VLOOKUP(B121,Data_afgrøder!$A$2:$BO$28,COLUMN(Data_afgrøder!$BL$2),FALSE)</f>
        <v>#N/A</v>
      </c>
      <c r="AH121" s="12" t="e">
        <f>IF(AF121&gt;0,AF121,AG121)*Forside!$B$9</f>
        <v>#N/A</v>
      </c>
      <c r="AI121" s="110"/>
      <c r="AJ121" s="12" t="e">
        <f>VLOOKUP(B121,Data_afgrøder!$A$2:$BO$28,COLUMN(Data_afgrøder!$BM$2),FALSE)</f>
        <v>#N/A</v>
      </c>
      <c r="AK121" s="12" t="e">
        <f>Forside!$B$10*IF(AI121&gt;0,AI121,AJ121)</f>
        <v>#N/A</v>
      </c>
      <c r="AL121" s="12">
        <v>0</v>
      </c>
      <c r="AM121" s="12"/>
      <c r="AN121" s="44">
        <f>IF(Forside!S132="Beregn eller brug standardtal",Beregninger_brændstofforbrug!AE120,Forside!T132)</f>
        <v>0</v>
      </c>
      <c r="AO121" s="12" t="e">
        <f>VLOOKUP(B121,Data_afgrøder!$A$1:$BH$28,COLUMN(Data_afgrøder!AW:AW),FALSE)</f>
        <v>#N/A</v>
      </c>
      <c r="AP121" s="12">
        <f t="shared" si="35"/>
        <v>0</v>
      </c>
      <c r="AQ121" s="12">
        <f>AP121*5*Forside!$B$6</f>
        <v>0</v>
      </c>
      <c r="AR121" s="12">
        <v>0</v>
      </c>
      <c r="AS121" s="12">
        <f>AR121*Forside!$B$6</f>
        <v>0</v>
      </c>
      <c r="AT121" s="12">
        <v>0</v>
      </c>
      <c r="AU121" s="12">
        <f>AT121*Forside!$B$7</f>
        <v>0</v>
      </c>
      <c r="AV121" s="44" t="e">
        <f t="shared" si="36"/>
        <v>#N/A</v>
      </c>
      <c r="AW121" s="92" t="e">
        <f t="shared" si="37"/>
        <v>#N/A</v>
      </c>
      <c r="AX121" s="45" t="e">
        <f>AW121*44/28*Forside!$B$5</f>
        <v>#N/A</v>
      </c>
      <c r="AY121" s="44" t="e">
        <f t="shared" si="38"/>
        <v>#N/A</v>
      </c>
      <c r="AZ121" s="44" t="e">
        <f t="shared" si="31"/>
        <v>#N/A</v>
      </c>
      <c r="BA121" s="44" t="e">
        <f t="shared" si="23"/>
        <v>#N/A</v>
      </c>
      <c r="BC121" s="110"/>
      <c r="BD121" s="153"/>
      <c r="BE121" s="153"/>
      <c r="BF121" s="153"/>
      <c r="BG121" s="108"/>
      <c r="BH121" s="108"/>
    </row>
    <row r="122" spans="1:60" x14ac:dyDescent="0.2">
      <c r="A122" s="12">
        <f>Forside!A133</f>
        <v>0</v>
      </c>
      <c r="B122" s="12">
        <f>Forside!B133</f>
        <v>0</v>
      </c>
      <c r="C122" s="53">
        <f>Forside!C133</f>
        <v>0</v>
      </c>
      <c r="D122" s="12">
        <f>Forside!D133</f>
        <v>0</v>
      </c>
      <c r="E122" s="12">
        <f>Forside!F133</f>
        <v>0</v>
      </c>
      <c r="F122" s="53">
        <f>Forside!H133</f>
        <v>0</v>
      </c>
      <c r="G122" s="12">
        <f>Forside!I133</f>
        <v>0</v>
      </c>
      <c r="H122" s="12">
        <f>Forside!J133</f>
        <v>0</v>
      </c>
      <c r="I122" s="12">
        <f>Forside!L133</f>
        <v>0</v>
      </c>
      <c r="J122" s="12">
        <f>Forside!O133</f>
        <v>0</v>
      </c>
      <c r="K122" s="12">
        <f>Forside!Q133</f>
        <v>0</v>
      </c>
      <c r="L122" s="12">
        <f>Forside!R133</f>
        <v>0</v>
      </c>
      <c r="M122" s="44" t="e">
        <f>VLOOKUP(B122,Data_afgrøder!$A$2:$BO$24,COLUMN(Data_afgrøder!BI:BI),FALSE)</f>
        <v>#N/A</v>
      </c>
      <c r="N122" s="44" t="e">
        <f>VLOOKUP(B122,Data_afgrøder!$A$2:$BO$24,COLUMN(Data_afgrøder!BG:BG),FALSE)</f>
        <v>#N/A</v>
      </c>
      <c r="O122" s="12" t="e">
        <f>(IF(H122&gt;0,H122,G122)-VLOOKUP(B122,Data_afgrøder!$A$1:$BH$28,COLUMN(Data_afgrøder!BF:BF),FALSE)-IFERROR(Beregninger_efterafgrøder_udlæg!L123,0))*Forside!$B$3/100</f>
        <v>#N/A</v>
      </c>
      <c r="P122" s="44" t="e">
        <f>O122*44/28*Forside!$B$5</f>
        <v>#N/A</v>
      </c>
      <c r="Q122" s="45" t="e">
        <f>M122*VLOOKUP(B122,Data_afgrøder!$A$1:$BX$29,COLUMN(Data_afgrøder!$BJ$2),FALSE)</f>
        <v>#N/A</v>
      </c>
      <c r="R122" s="126" t="e">
        <f>Q122*Forside!$B$3/100</f>
        <v>#N/A</v>
      </c>
      <c r="S122" s="44" t="e">
        <f>R122*44/28*Forside!$B$5</f>
        <v>#N/A</v>
      </c>
      <c r="T122" s="45" t="e">
        <f>N122*VLOOKUP(B122,Data_afgrøder!$A$1:$BR$29,COLUMN(Data_afgrøder!BK119),FALSE)</f>
        <v>#N/A</v>
      </c>
      <c r="U122" s="45" t="e">
        <f>T122*Forside!$B$3/100</f>
        <v>#N/A</v>
      </c>
      <c r="V122" s="44" t="e">
        <f>U122*44/28*Forside!$B$5</f>
        <v>#N/A</v>
      </c>
      <c r="W122" s="12">
        <f t="shared" si="32"/>
        <v>0</v>
      </c>
      <c r="X122" s="44">
        <f>W122*44/28*Forside!$B$5</f>
        <v>0</v>
      </c>
      <c r="Y122" s="44">
        <f>IF(D122="JB11",'Emissioner organogen jord'!$J$4,0)</f>
        <v>0</v>
      </c>
      <c r="Z122" s="44">
        <f t="shared" si="33"/>
        <v>0</v>
      </c>
      <c r="AA122" s="44">
        <f>Y122+(Z122*44/28*Forside!$B$5)</f>
        <v>0</v>
      </c>
      <c r="AB122" s="44" t="e">
        <f>((M122+N122)*0.45*0.097*VLOOKUP(B122,Data_afgrøder!$A$1:$BM$28,COLUMN(Data_afgrøder!$AS$1),FALSE)*VLOOKUP(Beregninger_afgrøder!B122,Data_afgrøder!$A$1:$BN$29,COLUMN(Data_afgrøder!$AT$1),FALSE))-397</f>
        <v>#N/A</v>
      </c>
      <c r="AC122" s="44" t="e">
        <f t="shared" si="21"/>
        <v>#N/A</v>
      </c>
      <c r="AD122" s="44">
        <f t="shared" si="34"/>
        <v>0</v>
      </c>
      <c r="AE122" s="12">
        <f>IF(H122&gt;0,H122,G122)*Forside!$B$8</f>
        <v>0</v>
      </c>
      <c r="AG122" s="12" t="e">
        <f>VLOOKUP(B122,Data_afgrøder!$A$2:$BO$28,COLUMN(Data_afgrøder!$BL$2),FALSE)</f>
        <v>#N/A</v>
      </c>
      <c r="AH122" s="12" t="e">
        <f>IF(AF122&gt;0,AF122,AG122)*Forside!$B$9</f>
        <v>#N/A</v>
      </c>
      <c r="AI122" s="110"/>
      <c r="AJ122" s="12" t="e">
        <f>VLOOKUP(B122,Data_afgrøder!$A$2:$BO$28,COLUMN(Data_afgrøder!$BM$2),FALSE)</f>
        <v>#N/A</v>
      </c>
      <c r="AK122" s="12" t="e">
        <f>Forside!$B$10*IF(AI122&gt;0,AI122,AJ122)</f>
        <v>#N/A</v>
      </c>
      <c r="AL122" s="12">
        <v>0</v>
      </c>
      <c r="AM122" s="12"/>
      <c r="AN122" s="44">
        <f>IF(Forside!S133="Beregn eller brug standardtal",Beregninger_brændstofforbrug!AE121,Forside!T133)</f>
        <v>0</v>
      </c>
      <c r="AO122" s="12" t="e">
        <f>VLOOKUP(B122,Data_afgrøder!$A$1:$BH$28,COLUMN(Data_afgrøder!AW:AW),FALSE)</f>
        <v>#N/A</v>
      </c>
      <c r="AP122" s="12">
        <f t="shared" si="35"/>
        <v>0</v>
      </c>
      <c r="AQ122" s="12">
        <f>AP122*5*Forside!$B$6</f>
        <v>0</v>
      </c>
      <c r="AR122" s="12">
        <v>0</v>
      </c>
      <c r="AS122" s="12">
        <f>AR122*Forside!$B$6</f>
        <v>0</v>
      </c>
      <c r="AT122" s="12">
        <v>0</v>
      </c>
      <c r="AU122" s="12">
        <f>AT122*Forside!$B$7</f>
        <v>0</v>
      </c>
      <c r="AV122" s="44" t="e">
        <f t="shared" si="36"/>
        <v>#N/A</v>
      </c>
      <c r="AW122" s="92" t="e">
        <f t="shared" si="37"/>
        <v>#N/A</v>
      </c>
      <c r="AX122" s="45" t="e">
        <f>AW122*44/28*Forside!$B$5</f>
        <v>#N/A</v>
      </c>
      <c r="AY122" s="44" t="e">
        <f t="shared" si="38"/>
        <v>#N/A</v>
      </c>
      <c r="AZ122" s="44" t="e">
        <f t="shared" si="31"/>
        <v>#N/A</v>
      </c>
      <c r="BA122" s="44" t="e">
        <f t="shared" si="23"/>
        <v>#N/A</v>
      </c>
      <c r="BC122" s="110"/>
      <c r="BD122" s="153"/>
      <c r="BE122" s="153"/>
      <c r="BF122" s="153"/>
      <c r="BG122" s="108"/>
      <c r="BH122" s="108"/>
    </row>
    <row r="123" spans="1:60" x14ac:dyDescent="0.2">
      <c r="A123" s="12">
        <f>Forside!A134</f>
        <v>0</v>
      </c>
      <c r="B123" s="12">
        <f>Forside!B134</f>
        <v>0</v>
      </c>
      <c r="C123" s="53">
        <f>Forside!C134</f>
        <v>0</v>
      </c>
      <c r="D123" s="12">
        <f>Forside!D134</f>
        <v>0</v>
      </c>
      <c r="E123" s="12">
        <f>Forside!F134</f>
        <v>0</v>
      </c>
      <c r="F123" s="53">
        <f>Forside!H134</f>
        <v>0</v>
      </c>
      <c r="G123" s="12">
        <f>Forside!I134</f>
        <v>0</v>
      </c>
      <c r="H123" s="12">
        <f>Forside!J134</f>
        <v>0</v>
      </c>
      <c r="I123" s="12">
        <f>Forside!L134</f>
        <v>0</v>
      </c>
      <c r="J123" s="12">
        <f>Forside!O134</f>
        <v>0</v>
      </c>
      <c r="K123" s="12">
        <f>Forside!Q134</f>
        <v>0</v>
      </c>
      <c r="L123" s="12">
        <f>Forside!R134</f>
        <v>0</v>
      </c>
      <c r="M123" s="44" t="e">
        <f>VLOOKUP(B123,Data_afgrøder!$A$2:$BO$24,COLUMN(Data_afgrøder!BI:BI),FALSE)</f>
        <v>#N/A</v>
      </c>
      <c r="N123" s="44" t="e">
        <f>VLOOKUP(B123,Data_afgrøder!$A$2:$BO$24,COLUMN(Data_afgrøder!BG:BG),FALSE)</f>
        <v>#N/A</v>
      </c>
      <c r="O123" s="12" t="e">
        <f>(IF(H123&gt;0,H123,G123)-VLOOKUP(B123,Data_afgrøder!$A$1:$BH$28,COLUMN(Data_afgrøder!BF:BF),FALSE)-IFERROR(Beregninger_efterafgrøder_udlæg!L124,0))*Forside!$B$3/100</f>
        <v>#N/A</v>
      </c>
      <c r="P123" s="44" t="e">
        <f>O123*44/28*Forside!$B$5</f>
        <v>#N/A</v>
      </c>
      <c r="Q123" s="45" t="e">
        <f>M123*VLOOKUP(B123,Data_afgrøder!$A$1:$BX$29,COLUMN(Data_afgrøder!$BJ$2),FALSE)</f>
        <v>#N/A</v>
      </c>
      <c r="R123" s="126" t="e">
        <f>Q123*Forside!$B$3/100</f>
        <v>#N/A</v>
      </c>
      <c r="S123" s="44" t="e">
        <f>R123*44/28*Forside!$B$5</f>
        <v>#N/A</v>
      </c>
      <c r="T123" s="45" t="e">
        <f>N123*VLOOKUP(B123,Data_afgrøder!$A$1:$BR$29,COLUMN(Data_afgrøder!BK120),FALSE)</f>
        <v>#N/A</v>
      </c>
      <c r="U123" s="45" t="e">
        <f>T123*Forside!$B$3/100</f>
        <v>#N/A</v>
      </c>
      <c r="V123" s="44" t="e">
        <f>U123*44/28*Forside!$B$5</f>
        <v>#N/A</v>
      </c>
      <c r="W123" s="12">
        <f t="shared" si="32"/>
        <v>0</v>
      </c>
      <c r="X123" s="44">
        <f>W123*44/28*Forside!$B$5</f>
        <v>0</v>
      </c>
      <c r="Y123" s="44">
        <f>IF(D123="JB11",'Emissioner organogen jord'!$J$4,0)</f>
        <v>0</v>
      </c>
      <c r="Z123" s="44">
        <f t="shared" si="33"/>
        <v>0</v>
      </c>
      <c r="AA123" s="44">
        <f>Y123+(Z123*44/28*Forside!$B$5)</f>
        <v>0</v>
      </c>
      <c r="AB123" s="44" t="e">
        <f>((M123+N123)*0.45*0.097*VLOOKUP(B123,Data_afgrøder!$A$1:$BM$28,COLUMN(Data_afgrøder!$AS$1),FALSE)*VLOOKUP(Beregninger_afgrøder!B123,Data_afgrøder!$A$1:$BN$29,COLUMN(Data_afgrøder!$AT$1),FALSE))-397</f>
        <v>#N/A</v>
      </c>
      <c r="AC123" s="44" t="e">
        <f t="shared" si="21"/>
        <v>#N/A</v>
      </c>
      <c r="AD123" s="44">
        <f t="shared" si="34"/>
        <v>0</v>
      </c>
      <c r="AE123" s="12">
        <f>IF(H123&gt;0,H123,G123)*Forside!$B$8</f>
        <v>0</v>
      </c>
      <c r="AG123" s="12" t="e">
        <f>VLOOKUP(B123,Data_afgrøder!$A$2:$BO$28,COLUMN(Data_afgrøder!$BL$2),FALSE)</f>
        <v>#N/A</v>
      </c>
      <c r="AH123" s="12" t="e">
        <f>IF(AF123&gt;0,AF123,AG123)*Forside!$B$9</f>
        <v>#N/A</v>
      </c>
      <c r="AI123" s="110"/>
      <c r="AJ123" s="12" t="e">
        <f>VLOOKUP(B123,Data_afgrøder!$A$2:$BO$28,COLUMN(Data_afgrøder!$BM$2),FALSE)</f>
        <v>#N/A</v>
      </c>
      <c r="AK123" s="12" t="e">
        <f>Forside!$B$10*IF(AI123&gt;0,AI123,AJ123)</f>
        <v>#N/A</v>
      </c>
      <c r="AL123" s="12">
        <v>0</v>
      </c>
      <c r="AM123" s="12"/>
      <c r="AN123" s="44">
        <f>IF(Forside!S134="Beregn eller brug standardtal",Beregninger_brændstofforbrug!AE122,Forside!T134)</f>
        <v>0</v>
      </c>
      <c r="AO123" s="12" t="e">
        <f>VLOOKUP(B123,Data_afgrøder!$A$1:$BH$28,COLUMN(Data_afgrøder!AW:AW),FALSE)</f>
        <v>#N/A</v>
      </c>
      <c r="AP123" s="12">
        <f t="shared" si="35"/>
        <v>0</v>
      </c>
      <c r="AQ123" s="12">
        <f>AP123*5*Forside!$B$6</f>
        <v>0</v>
      </c>
      <c r="AR123" s="12">
        <v>0</v>
      </c>
      <c r="AS123" s="12">
        <f>AR123*Forside!$B$6</f>
        <v>0</v>
      </c>
      <c r="AT123" s="12">
        <v>0</v>
      </c>
      <c r="AU123" s="12">
        <f>AT123*Forside!$B$7</f>
        <v>0</v>
      </c>
      <c r="AV123" s="44" t="e">
        <f t="shared" si="36"/>
        <v>#N/A</v>
      </c>
      <c r="AW123" s="92" t="e">
        <f t="shared" si="37"/>
        <v>#N/A</v>
      </c>
      <c r="AX123" s="45" t="e">
        <f>AW123*44/28*Forside!$B$5</f>
        <v>#N/A</v>
      </c>
      <c r="AY123" s="44" t="e">
        <f t="shared" si="38"/>
        <v>#N/A</v>
      </c>
      <c r="AZ123" s="44" t="e">
        <f t="shared" si="31"/>
        <v>#N/A</v>
      </c>
      <c r="BA123" s="44" t="e">
        <f t="shared" si="23"/>
        <v>#N/A</v>
      </c>
      <c r="BC123" s="110"/>
      <c r="BD123" s="153"/>
      <c r="BE123" s="153"/>
      <c r="BF123" s="153"/>
      <c r="BG123" s="108"/>
      <c r="BH123" s="108"/>
    </row>
    <row r="124" spans="1:60" x14ac:dyDescent="0.2">
      <c r="A124" s="12">
        <f>Forside!A135</f>
        <v>0</v>
      </c>
      <c r="B124" s="12">
        <f>Forside!B135</f>
        <v>0</v>
      </c>
      <c r="C124" s="53">
        <f>Forside!C135</f>
        <v>0</v>
      </c>
      <c r="D124" s="12">
        <f>Forside!D135</f>
        <v>0</v>
      </c>
      <c r="E124" s="12">
        <f>Forside!F135</f>
        <v>0</v>
      </c>
      <c r="F124" s="53">
        <f>Forside!H135</f>
        <v>0</v>
      </c>
      <c r="G124" s="12">
        <f>Forside!I135</f>
        <v>0</v>
      </c>
      <c r="H124" s="12">
        <f>Forside!J135</f>
        <v>0</v>
      </c>
      <c r="I124" s="12">
        <f>Forside!L135</f>
        <v>0</v>
      </c>
      <c r="J124" s="12">
        <f>Forside!O135</f>
        <v>0</v>
      </c>
      <c r="K124" s="12">
        <f>Forside!Q135</f>
        <v>0</v>
      </c>
      <c r="L124" s="12">
        <f>Forside!R135</f>
        <v>0</v>
      </c>
      <c r="M124" s="44" t="e">
        <f>VLOOKUP(B124,Data_afgrøder!$A$2:$BO$24,COLUMN(Data_afgrøder!BI:BI),FALSE)</f>
        <v>#N/A</v>
      </c>
      <c r="N124" s="44" t="e">
        <f>VLOOKUP(B124,Data_afgrøder!$A$2:$BO$24,COLUMN(Data_afgrøder!BG:BG),FALSE)</f>
        <v>#N/A</v>
      </c>
      <c r="O124" s="12" t="e">
        <f>(IF(H124&gt;0,H124,G124)-VLOOKUP(B124,Data_afgrøder!$A$1:$BH$28,COLUMN(Data_afgrøder!BF:BF),FALSE)-IFERROR(Beregninger_efterafgrøder_udlæg!L125,0))*Forside!$B$3/100</f>
        <v>#N/A</v>
      </c>
      <c r="P124" s="44" t="e">
        <f>O124*44/28*Forside!$B$5</f>
        <v>#N/A</v>
      </c>
      <c r="Q124" s="45" t="e">
        <f>M124*VLOOKUP(B124,Data_afgrøder!$A$1:$BX$29,COLUMN(Data_afgrøder!$BJ$2),FALSE)</f>
        <v>#N/A</v>
      </c>
      <c r="R124" s="126" t="e">
        <f>Q124*Forside!$B$3/100</f>
        <v>#N/A</v>
      </c>
      <c r="S124" s="44" t="e">
        <f>R124*44/28*Forside!$B$5</f>
        <v>#N/A</v>
      </c>
      <c r="T124" s="45" t="e">
        <f>N124*VLOOKUP(B124,Data_afgrøder!$A$1:$BR$29,COLUMN(Data_afgrøder!BK121),FALSE)</f>
        <v>#N/A</v>
      </c>
      <c r="U124" s="45" t="e">
        <f>T124*Forside!$B$3/100</f>
        <v>#N/A</v>
      </c>
      <c r="V124" s="44" t="e">
        <f>U124*44/28*Forside!$B$5</f>
        <v>#N/A</v>
      </c>
      <c r="W124" s="12">
        <f t="shared" si="32"/>
        <v>0</v>
      </c>
      <c r="X124" s="44">
        <f>W124*44/28*Forside!$B$5</f>
        <v>0</v>
      </c>
      <c r="Y124" s="44">
        <f>IF(D124="JB11",'Emissioner organogen jord'!$J$4,0)</f>
        <v>0</v>
      </c>
      <c r="Z124" s="44">
        <f t="shared" si="33"/>
        <v>0</v>
      </c>
      <c r="AA124" s="44">
        <f>Y124+(Z124*44/28*Forside!$B$5)</f>
        <v>0</v>
      </c>
      <c r="AB124" s="44" t="e">
        <f>((M124+N124)*0.45*0.097*VLOOKUP(B124,Data_afgrøder!$A$1:$BM$28,COLUMN(Data_afgrøder!$AS$1),FALSE)*VLOOKUP(Beregninger_afgrøder!B124,Data_afgrøder!$A$1:$BN$29,COLUMN(Data_afgrøder!$AT$1),FALSE))-397</f>
        <v>#N/A</v>
      </c>
      <c r="AC124" s="44" t="e">
        <f t="shared" si="21"/>
        <v>#N/A</v>
      </c>
      <c r="AD124" s="44">
        <f t="shared" si="34"/>
        <v>0</v>
      </c>
      <c r="AE124" s="12">
        <f>IF(H124&gt;0,H124,G124)*Forside!$B$8</f>
        <v>0</v>
      </c>
      <c r="AG124" s="12" t="e">
        <f>VLOOKUP(B124,Data_afgrøder!$A$2:$BO$28,COLUMN(Data_afgrøder!$BL$2),FALSE)</f>
        <v>#N/A</v>
      </c>
      <c r="AH124" s="12" t="e">
        <f>IF(AF124&gt;0,AF124,AG124)*Forside!$B$9</f>
        <v>#N/A</v>
      </c>
      <c r="AI124" s="110"/>
      <c r="AJ124" s="12" t="e">
        <f>VLOOKUP(B124,Data_afgrøder!$A$2:$BO$28,COLUMN(Data_afgrøder!$BM$2),FALSE)</f>
        <v>#N/A</v>
      </c>
      <c r="AK124" s="12" t="e">
        <f>Forside!$B$10*IF(AI124&gt;0,AI124,AJ124)</f>
        <v>#N/A</v>
      </c>
      <c r="AL124" s="12">
        <v>0</v>
      </c>
      <c r="AM124" s="12"/>
      <c r="AN124" s="44">
        <f>IF(Forside!S135="Beregn eller brug standardtal",Beregninger_brændstofforbrug!AE123,Forside!T135)</f>
        <v>0</v>
      </c>
      <c r="AO124" s="12" t="e">
        <f>VLOOKUP(B124,Data_afgrøder!$A$1:$BH$28,COLUMN(Data_afgrøder!AW:AW),FALSE)</f>
        <v>#N/A</v>
      </c>
      <c r="AP124" s="12">
        <f t="shared" si="35"/>
        <v>0</v>
      </c>
      <c r="AQ124" s="12">
        <f>AP124*5*Forside!$B$6</f>
        <v>0</v>
      </c>
      <c r="AR124" s="12">
        <v>0</v>
      </c>
      <c r="AS124" s="12">
        <f>AR124*Forside!$B$6</f>
        <v>0</v>
      </c>
      <c r="AT124" s="12">
        <v>0</v>
      </c>
      <c r="AU124" s="12">
        <f>AT124*Forside!$B$7</f>
        <v>0</v>
      </c>
      <c r="AV124" s="44" t="e">
        <f t="shared" si="36"/>
        <v>#N/A</v>
      </c>
      <c r="AW124" s="92" t="e">
        <f t="shared" si="37"/>
        <v>#N/A</v>
      </c>
      <c r="AX124" s="45" t="e">
        <f>AW124*44/28*Forside!$B$5</f>
        <v>#N/A</v>
      </c>
      <c r="AY124" s="44" t="e">
        <f t="shared" si="38"/>
        <v>#N/A</v>
      </c>
      <c r="AZ124" s="44" t="e">
        <f t="shared" si="31"/>
        <v>#N/A</v>
      </c>
      <c r="BA124" s="44" t="e">
        <f t="shared" si="23"/>
        <v>#N/A</v>
      </c>
      <c r="BC124" s="110"/>
      <c r="BD124" s="153"/>
      <c r="BE124" s="153"/>
      <c r="BF124" s="153"/>
      <c r="BG124" s="108"/>
      <c r="BH124" s="108"/>
    </row>
    <row r="125" spans="1:60" x14ac:dyDescent="0.2">
      <c r="A125" s="12">
        <f>Forside!A136</f>
        <v>0</v>
      </c>
      <c r="B125" s="12">
        <f>Forside!B136</f>
        <v>0</v>
      </c>
      <c r="C125" s="53">
        <f>Forside!C136</f>
        <v>0</v>
      </c>
      <c r="D125" s="12">
        <f>Forside!D136</f>
        <v>0</v>
      </c>
      <c r="E125" s="12">
        <f>Forside!F136</f>
        <v>0</v>
      </c>
      <c r="F125" s="53">
        <f>Forside!H136</f>
        <v>0</v>
      </c>
      <c r="G125" s="12">
        <f>Forside!I136</f>
        <v>0</v>
      </c>
      <c r="H125" s="12">
        <f>Forside!J136</f>
        <v>0</v>
      </c>
      <c r="I125" s="12">
        <f>Forside!L136</f>
        <v>0</v>
      </c>
      <c r="J125" s="12">
        <f>Forside!O136</f>
        <v>0</v>
      </c>
      <c r="K125" s="12">
        <f>Forside!Q136</f>
        <v>0</v>
      </c>
      <c r="L125" s="12">
        <f>Forside!R136</f>
        <v>0</v>
      </c>
      <c r="M125" s="44" t="e">
        <f>VLOOKUP(B125,Data_afgrøder!$A$2:$BO$24,COLUMN(Data_afgrøder!BI:BI),FALSE)</f>
        <v>#N/A</v>
      </c>
      <c r="N125" s="44" t="e">
        <f>VLOOKUP(B125,Data_afgrøder!$A$2:$BO$24,COLUMN(Data_afgrøder!BG:BG),FALSE)</f>
        <v>#N/A</v>
      </c>
      <c r="O125" s="12" t="e">
        <f>(IF(H125&gt;0,H125,G125)-VLOOKUP(B125,Data_afgrøder!$A$1:$BH$28,COLUMN(Data_afgrøder!BF:BF),FALSE)-IFERROR(Beregninger_efterafgrøder_udlæg!L126,0))*Forside!$B$3/100</f>
        <v>#N/A</v>
      </c>
      <c r="P125" s="44" t="e">
        <f>O125*44/28*Forside!$B$5</f>
        <v>#N/A</v>
      </c>
      <c r="Q125" s="45" t="e">
        <f>M125*VLOOKUP(B125,Data_afgrøder!$A$1:$BX$29,COLUMN(Data_afgrøder!$BJ$2),FALSE)</f>
        <v>#N/A</v>
      </c>
      <c r="R125" s="126" t="e">
        <f>Q125*Forside!$B$3/100</f>
        <v>#N/A</v>
      </c>
      <c r="S125" s="44" t="e">
        <f>R125*44/28*Forside!$B$5</f>
        <v>#N/A</v>
      </c>
      <c r="T125" s="45" t="e">
        <f>N125*VLOOKUP(B125,Data_afgrøder!$A$1:$BR$29,COLUMN(Data_afgrøder!BK122),FALSE)</f>
        <v>#N/A</v>
      </c>
      <c r="U125" s="45" t="e">
        <f>T125*Forside!$B$3/100</f>
        <v>#N/A</v>
      </c>
      <c r="V125" s="44" t="e">
        <f>U125*44/28*Forside!$B$5</f>
        <v>#N/A</v>
      </c>
      <c r="W125" s="12">
        <f t="shared" si="32"/>
        <v>0</v>
      </c>
      <c r="X125" s="44">
        <f>W125*44/28*Forside!$B$5</f>
        <v>0</v>
      </c>
      <c r="Y125" s="44">
        <f>IF(D125="JB11",'Emissioner organogen jord'!$J$4,0)</f>
        <v>0</v>
      </c>
      <c r="Z125" s="44">
        <f t="shared" si="33"/>
        <v>0</v>
      </c>
      <c r="AA125" s="44">
        <f>Y125+(Z125*44/28*Forside!$B$5)</f>
        <v>0</v>
      </c>
      <c r="AB125" s="44" t="e">
        <f>((M125+N125)*0.45*0.097*VLOOKUP(B125,Data_afgrøder!$A$1:$BM$28,COLUMN(Data_afgrøder!$AS$1),FALSE)*VLOOKUP(Beregninger_afgrøder!B125,Data_afgrøder!$A$1:$BN$29,COLUMN(Data_afgrøder!$AT$1),FALSE))-397</f>
        <v>#N/A</v>
      </c>
      <c r="AC125" s="44" t="e">
        <f t="shared" si="21"/>
        <v>#N/A</v>
      </c>
      <c r="AD125" s="44">
        <f t="shared" si="34"/>
        <v>0</v>
      </c>
      <c r="AE125" s="12">
        <f>IF(H125&gt;0,H125,G125)*Forside!$B$8</f>
        <v>0</v>
      </c>
      <c r="AG125" s="12" t="e">
        <f>VLOOKUP(B125,Data_afgrøder!$A$2:$BO$28,COLUMN(Data_afgrøder!$BL$2),FALSE)</f>
        <v>#N/A</v>
      </c>
      <c r="AH125" s="12" t="e">
        <f>IF(AF125&gt;0,AF125,AG125)*Forside!$B$9</f>
        <v>#N/A</v>
      </c>
      <c r="AI125" s="110"/>
      <c r="AJ125" s="12" t="e">
        <f>VLOOKUP(B125,Data_afgrøder!$A$2:$BO$28,COLUMN(Data_afgrøder!$BM$2),FALSE)</f>
        <v>#N/A</v>
      </c>
      <c r="AK125" s="12" t="e">
        <f>Forside!$B$10*IF(AI125&gt;0,AI125,AJ125)</f>
        <v>#N/A</v>
      </c>
      <c r="AL125" s="12">
        <v>0</v>
      </c>
      <c r="AM125" s="12"/>
      <c r="AN125" s="44">
        <f>IF(Forside!S136="Beregn eller brug standardtal",Beregninger_brændstofforbrug!AE124,Forside!T136)</f>
        <v>0</v>
      </c>
      <c r="AO125" s="12" t="e">
        <f>VLOOKUP(B125,Data_afgrøder!$A$1:$BH$28,COLUMN(Data_afgrøder!AW:AW),FALSE)</f>
        <v>#N/A</v>
      </c>
      <c r="AP125" s="12">
        <f t="shared" si="35"/>
        <v>0</v>
      </c>
      <c r="AQ125" s="12">
        <f>AP125*5*Forside!$B$6</f>
        <v>0</v>
      </c>
      <c r="AR125" s="12">
        <v>0</v>
      </c>
      <c r="AS125" s="12">
        <f>AR125*Forside!$B$6</f>
        <v>0</v>
      </c>
      <c r="AT125" s="12">
        <v>0</v>
      </c>
      <c r="AU125" s="12">
        <f>AT125*Forside!$B$7</f>
        <v>0</v>
      </c>
      <c r="AV125" s="44" t="e">
        <f t="shared" si="36"/>
        <v>#N/A</v>
      </c>
      <c r="AW125" s="92" t="e">
        <f t="shared" si="37"/>
        <v>#N/A</v>
      </c>
      <c r="AX125" s="45" t="e">
        <f>AW125*44/28*Forside!$B$5</f>
        <v>#N/A</v>
      </c>
      <c r="AY125" s="44" t="e">
        <f t="shared" si="38"/>
        <v>#N/A</v>
      </c>
      <c r="AZ125" s="44" t="e">
        <f t="shared" si="31"/>
        <v>#N/A</v>
      </c>
      <c r="BA125" s="44" t="e">
        <f t="shared" si="23"/>
        <v>#N/A</v>
      </c>
      <c r="BC125" s="110"/>
      <c r="BD125" s="153"/>
      <c r="BE125" s="153"/>
      <c r="BF125" s="153"/>
      <c r="BG125" s="108"/>
      <c r="BH125" s="108"/>
    </row>
    <row r="126" spans="1:60" x14ac:dyDescent="0.2">
      <c r="A126" s="12">
        <f>Forside!A137</f>
        <v>0</v>
      </c>
      <c r="B126" s="12">
        <f>Forside!B137</f>
        <v>0</v>
      </c>
      <c r="C126" s="53">
        <f>Forside!C137</f>
        <v>0</v>
      </c>
      <c r="D126" s="12">
        <f>Forside!D137</f>
        <v>0</v>
      </c>
      <c r="E126" s="12">
        <f>Forside!F137</f>
        <v>0</v>
      </c>
      <c r="F126" s="53">
        <f>Forside!H137</f>
        <v>0</v>
      </c>
      <c r="G126" s="12">
        <f>Forside!I137</f>
        <v>0</v>
      </c>
      <c r="H126" s="12">
        <f>Forside!J137</f>
        <v>0</v>
      </c>
      <c r="I126" s="12">
        <f>Forside!L137</f>
        <v>0</v>
      </c>
      <c r="J126" s="12">
        <f>Forside!O137</f>
        <v>0</v>
      </c>
      <c r="K126" s="12">
        <f>Forside!Q137</f>
        <v>0</v>
      </c>
      <c r="L126" s="12">
        <f>Forside!R137</f>
        <v>0</v>
      </c>
      <c r="M126" s="44" t="e">
        <f>VLOOKUP(B126,Data_afgrøder!$A$2:$BO$24,COLUMN(Data_afgrøder!BI:BI),FALSE)</f>
        <v>#N/A</v>
      </c>
      <c r="N126" s="44" t="e">
        <f>VLOOKUP(B126,Data_afgrøder!$A$2:$BO$24,COLUMN(Data_afgrøder!BG:BG),FALSE)</f>
        <v>#N/A</v>
      </c>
      <c r="O126" s="12" t="e">
        <f>(IF(H126&gt;0,H126,G126)-VLOOKUP(B126,Data_afgrøder!$A$1:$BH$28,COLUMN(Data_afgrøder!BF:BF),FALSE)-IFERROR(Beregninger_efterafgrøder_udlæg!L127,0))*Forside!$B$3/100</f>
        <v>#N/A</v>
      </c>
      <c r="P126" s="44" t="e">
        <f>O126*44/28*Forside!$B$5</f>
        <v>#N/A</v>
      </c>
      <c r="Q126" s="45" t="e">
        <f>M126*VLOOKUP(B126,Data_afgrøder!$A$1:$BX$29,COLUMN(Data_afgrøder!$BJ$2),FALSE)</f>
        <v>#N/A</v>
      </c>
      <c r="R126" s="126" t="e">
        <f>Q126*Forside!$B$3/100</f>
        <v>#N/A</v>
      </c>
      <c r="S126" s="44" t="e">
        <f>R126*44/28*Forside!$B$5</f>
        <v>#N/A</v>
      </c>
      <c r="T126" s="45" t="e">
        <f>N126*VLOOKUP(B126,Data_afgrøder!$A$1:$BR$29,COLUMN(Data_afgrøder!BK123),FALSE)</f>
        <v>#N/A</v>
      </c>
      <c r="U126" s="45" t="e">
        <f>T126*Forside!$B$3/100</f>
        <v>#N/A</v>
      </c>
      <c r="V126" s="44" t="e">
        <f>U126*44/28*Forside!$B$5</f>
        <v>#N/A</v>
      </c>
      <c r="W126" s="12">
        <f t="shared" si="32"/>
        <v>0</v>
      </c>
      <c r="X126" s="44">
        <f>W126*44/28*Forside!$B$5</f>
        <v>0</v>
      </c>
      <c r="Y126" s="44">
        <f>IF(D126="JB11",'Emissioner organogen jord'!$J$4,0)</f>
        <v>0</v>
      </c>
      <c r="Z126" s="44">
        <f t="shared" si="33"/>
        <v>0</v>
      </c>
      <c r="AA126" s="44">
        <f>Y126+(Z126*44/28*Forside!$B$5)</f>
        <v>0</v>
      </c>
      <c r="AB126" s="44" t="e">
        <f>((M126+N126)*0.45*0.097*VLOOKUP(B126,Data_afgrøder!$A$1:$BM$28,COLUMN(Data_afgrøder!$AS$1),FALSE)*VLOOKUP(Beregninger_afgrøder!B126,Data_afgrøder!$A$1:$BN$29,COLUMN(Data_afgrøder!$AT$1),FALSE))-397</f>
        <v>#N/A</v>
      </c>
      <c r="AC126" s="44" t="e">
        <f t="shared" si="21"/>
        <v>#N/A</v>
      </c>
      <c r="AD126" s="44">
        <f t="shared" si="34"/>
        <v>0</v>
      </c>
      <c r="AE126" s="12">
        <f>IF(H126&gt;0,H126,G126)*Forside!$B$8</f>
        <v>0</v>
      </c>
      <c r="AG126" s="12" t="e">
        <f>VLOOKUP(B126,Data_afgrøder!$A$2:$BO$28,COLUMN(Data_afgrøder!$BL$2),FALSE)</f>
        <v>#N/A</v>
      </c>
      <c r="AH126" s="12" t="e">
        <f>IF(AF126&gt;0,AF126,AG126)*Forside!$B$9</f>
        <v>#N/A</v>
      </c>
      <c r="AI126" s="110"/>
      <c r="AJ126" s="12" t="e">
        <f>VLOOKUP(B126,Data_afgrøder!$A$2:$BO$28,COLUMN(Data_afgrøder!$BM$2),FALSE)</f>
        <v>#N/A</v>
      </c>
      <c r="AK126" s="12" t="e">
        <f>Forside!$B$10*IF(AI126&gt;0,AI126,AJ126)</f>
        <v>#N/A</v>
      </c>
      <c r="AL126" s="12">
        <v>0</v>
      </c>
      <c r="AM126" s="12"/>
      <c r="AN126" s="44">
        <f>IF(Forside!S137="Beregn eller brug standardtal",Beregninger_brændstofforbrug!AE125,Forside!T137)</f>
        <v>0</v>
      </c>
      <c r="AO126" s="12" t="e">
        <f>VLOOKUP(B126,Data_afgrøder!$A$1:$BH$28,COLUMN(Data_afgrøder!AW:AW),FALSE)</f>
        <v>#N/A</v>
      </c>
      <c r="AP126" s="12">
        <f t="shared" si="35"/>
        <v>0</v>
      </c>
      <c r="AQ126" s="12">
        <f>AP126*5*Forside!$B$6</f>
        <v>0</v>
      </c>
      <c r="AR126" s="12">
        <v>0</v>
      </c>
      <c r="AS126" s="12">
        <f>AR126*Forside!$B$6</f>
        <v>0</v>
      </c>
      <c r="AT126" s="12">
        <v>0</v>
      </c>
      <c r="AU126" s="12">
        <f>AT126*Forside!$B$7</f>
        <v>0</v>
      </c>
      <c r="AV126" s="44" t="e">
        <f t="shared" si="36"/>
        <v>#N/A</v>
      </c>
      <c r="AW126" s="92" t="e">
        <f t="shared" si="37"/>
        <v>#N/A</v>
      </c>
      <c r="AX126" s="45" t="e">
        <f>AW126*44/28*Forside!$B$5</f>
        <v>#N/A</v>
      </c>
      <c r="AY126" s="44" t="e">
        <f t="shared" si="38"/>
        <v>#N/A</v>
      </c>
      <c r="AZ126" s="44" t="e">
        <f t="shared" si="31"/>
        <v>#N/A</v>
      </c>
      <c r="BA126" s="44" t="e">
        <f t="shared" si="23"/>
        <v>#N/A</v>
      </c>
      <c r="BC126" s="110"/>
      <c r="BD126" s="153"/>
      <c r="BE126" s="153"/>
      <c r="BF126" s="153"/>
      <c r="BG126" s="108"/>
      <c r="BH126" s="108"/>
    </row>
    <row r="127" spans="1:60" x14ac:dyDescent="0.2">
      <c r="A127" s="12">
        <f>Forside!A138</f>
        <v>0</v>
      </c>
      <c r="B127" s="12">
        <f>Forside!B138</f>
        <v>0</v>
      </c>
      <c r="C127" s="53">
        <f>Forside!C138</f>
        <v>0</v>
      </c>
      <c r="D127" s="12">
        <f>Forside!D138</f>
        <v>0</v>
      </c>
      <c r="E127" s="12">
        <f>Forside!F138</f>
        <v>0</v>
      </c>
      <c r="F127" s="53">
        <f>Forside!H138</f>
        <v>0</v>
      </c>
      <c r="G127" s="12">
        <f>Forside!I138</f>
        <v>0</v>
      </c>
      <c r="H127" s="12">
        <f>Forside!J138</f>
        <v>0</v>
      </c>
      <c r="I127" s="12">
        <f>Forside!L138</f>
        <v>0</v>
      </c>
      <c r="J127" s="12">
        <f>Forside!O138</f>
        <v>0</v>
      </c>
      <c r="K127" s="12">
        <f>Forside!Q138</f>
        <v>0</v>
      </c>
      <c r="L127" s="12">
        <f>Forside!R138</f>
        <v>0</v>
      </c>
      <c r="M127" s="44" t="e">
        <f>VLOOKUP(B127,Data_afgrøder!$A$2:$BO$24,COLUMN(Data_afgrøder!BI:BI),FALSE)</f>
        <v>#N/A</v>
      </c>
      <c r="N127" s="44" t="e">
        <f>VLOOKUP(B127,Data_afgrøder!$A$2:$BO$24,COLUMN(Data_afgrøder!BG:BG),FALSE)</f>
        <v>#N/A</v>
      </c>
      <c r="O127" s="12" t="e">
        <f>(IF(H127&gt;0,H127,G127)-VLOOKUP(B127,Data_afgrøder!$A$1:$BH$28,COLUMN(Data_afgrøder!BF:BF),FALSE)-IFERROR(Beregninger_efterafgrøder_udlæg!L128,0))*Forside!$B$3/100</f>
        <v>#N/A</v>
      </c>
      <c r="P127" s="44" t="e">
        <f>O127*44/28*Forside!$B$5</f>
        <v>#N/A</v>
      </c>
      <c r="Q127" s="45" t="e">
        <f>M127*VLOOKUP(B127,Data_afgrøder!$A$1:$BX$29,COLUMN(Data_afgrøder!$BJ$2),FALSE)</f>
        <v>#N/A</v>
      </c>
      <c r="R127" s="126" t="e">
        <f>Q127*Forside!$B$3/100</f>
        <v>#N/A</v>
      </c>
      <c r="S127" s="44" t="e">
        <f>R127*44/28*Forside!$B$5</f>
        <v>#N/A</v>
      </c>
      <c r="T127" s="45" t="e">
        <f>N127*VLOOKUP(B127,Data_afgrøder!$A$1:$BR$29,COLUMN(Data_afgrøder!BK124),FALSE)</f>
        <v>#N/A</v>
      </c>
      <c r="U127" s="45" t="e">
        <f>T127*Forside!$B$3/100</f>
        <v>#N/A</v>
      </c>
      <c r="V127" s="44" t="e">
        <f>U127*44/28*Forside!$B$5</f>
        <v>#N/A</v>
      </c>
      <c r="W127" s="12">
        <f t="shared" si="32"/>
        <v>0</v>
      </c>
      <c r="X127" s="44">
        <f>W127*44/28*Forside!$B$5</f>
        <v>0</v>
      </c>
      <c r="Y127" s="44">
        <f>IF(D127="JB11",'Emissioner organogen jord'!$J$4,0)</f>
        <v>0</v>
      </c>
      <c r="Z127" s="44">
        <f t="shared" si="33"/>
        <v>0</v>
      </c>
      <c r="AA127" s="44">
        <f>Y127+(Z127*44/28*Forside!$B$5)</f>
        <v>0</v>
      </c>
      <c r="AB127" s="44" t="e">
        <f>((M127+N127)*0.45*0.097*VLOOKUP(B127,Data_afgrøder!$A$1:$BM$28,COLUMN(Data_afgrøder!$AS$1),FALSE)*VLOOKUP(Beregninger_afgrøder!B127,Data_afgrøder!$A$1:$BN$29,COLUMN(Data_afgrøder!$AT$1),FALSE))-397</f>
        <v>#N/A</v>
      </c>
      <c r="AC127" s="44" t="e">
        <f t="shared" ref="AC127:AC143" si="39">AB127*44.01/12.01</f>
        <v>#N/A</v>
      </c>
      <c r="AD127" s="44">
        <f t="shared" si="34"/>
        <v>0</v>
      </c>
      <c r="AE127" s="12">
        <f>IF(H127&gt;0,H127,G127)*Forside!$B$8</f>
        <v>0</v>
      </c>
      <c r="AG127" s="12" t="e">
        <f>VLOOKUP(B127,Data_afgrøder!$A$2:$BO$28,COLUMN(Data_afgrøder!$BL$2),FALSE)</f>
        <v>#N/A</v>
      </c>
      <c r="AH127" s="12" t="e">
        <f>IF(AF127&gt;0,AF127,AG127)*Forside!$B$9</f>
        <v>#N/A</v>
      </c>
      <c r="AI127" s="110"/>
      <c r="AJ127" s="12" t="e">
        <f>VLOOKUP(B127,Data_afgrøder!$A$2:$BO$28,COLUMN(Data_afgrøder!$BM$2),FALSE)</f>
        <v>#N/A</v>
      </c>
      <c r="AK127" s="12" t="e">
        <f>Forside!$B$10*IF(AI127&gt;0,AI127,AJ127)</f>
        <v>#N/A</v>
      </c>
      <c r="AL127" s="12">
        <v>0</v>
      </c>
      <c r="AM127" s="12"/>
      <c r="AN127" s="44">
        <f>IF(Forside!S138="Beregn eller brug standardtal",Beregninger_brændstofforbrug!AE126,Forside!T138)</f>
        <v>0</v>
      </c>
      <c r="AO127" s="12" t="e">
        <f>VLOOKUP(B127,Data_afgrøder!$A$1:$BH$28,COLUMN(Data_afgrøder!AW:AW),FALSE)</f>
        <v>#N/A</v>
      </c>
      <c r="AP127" s="12">
        <f t="shared" si="35"/>
        <v>0</v>
      </c>
      <c r="AQ127" s="12">
        <f>AP127*5*Forside!$B$6</f>
        <v>0</v>
      </c>
      <c r="AR127" s="12">
        <v>0</v>
      </c>
      <c r="AS127" s="12">
        <f>AR127*Forside!$B$6</f>
        <v>0</v>
      </c>
      <c r="AT127" s="12">
        <v>0</v>
      </c>
      <c r="AU127" s="12">
        <f>AT127*Forside!$B$7</f>
        <v>0</v>
      </c>
      <c r="AV127" s="44" t="e">
        <f t="shared" si="36"/>
        <v>#N/A</v>
      </c>
      <c r="AW127" s="92" t="e">
        <f t="shared" si="37"/>
        <v>#N/A</v>
      </c>
      <c r="AX127" s="45" t="e">
        <f>AW127*44/28*Forside!$B$5</f>
        <v>#N/A</v>
      </c>
      <c r="AY127" s="44" t="e">
        <f t="shared" si="38"/>
        <v>#N/A</v>
      </c>
      <c r="AZ127" s="44" t="e">
        <f t="shared" si="31"/>
        <v>#N/A</v>
      </c>
      <c r="BA127" s="44" t="e">
        <f t="shared" si="23"/>
        <v>#N/A</v>
      </c>
      <c r="BC127" s="110"/>
      <c r="BD127" s="153"/>
      <c r="BE127" s="153"/>
      <c r="BF127" s="153"/>
      <c r="BG127" s="108"/>
      <c r="BH127" s="108"/>
    </row>
    <row r="128" spans="1:60" x14ac:dyDescent="0.2">
      <c r="A128" s="12">
        <f>Forside!A139</f>
        <v>0</v>
      </c>
      <c r="B128" s="12">
        <f>Forside!B139</f>
        <v>0</v>
      </c>
      <c r="C128" s="53">
        <f>Forside!C139</f>
        <v>0</v>
      </c>
      <c r="D128" s="12">
        <f>Forside!D139</f>
        <v>0</v>
      </c>
      <c r="E128" s="12">
        <f>Forside!F139</f>
        <v>0</v>
      </c>
      <c r="F128" s="53">
        <f>Forside!H139</f>
        <v>0</v>
      </c>
      <c r="G128" s="12">
        <f>Forside!I139</f>
        <v>0</v>
      </c>
      <c r="H128" s="12">
        <f>Forside!J139</f>
        <v>0</v>
      </c>
      <c r="I128" s="12">
        <f>Forside!L139</f>
        <v>0</v>
      </c>
      <c r="J128" s="12">
        <f>Forside!O139</f>
        <v>0</v>
      </c>
      <c r="K128" s="12">
        <f>Forside!Q139</f>
        <v>0</v>
      </c>
      <c r="L128" s="12">
        <f>Forside!R139</f>
        <v>0</v>
      </c>
      <c r="M128" s="44" t="e">
        <f>VLOOKUP(B128,Data_afgrøder!$A$2:$BO$24,COLUMN(Data_afgrøder!BI:BI),FALSE)</f>
        <v>#N/A</v>
      </c>
      <c r="N128" s="44" t="e">
        <f>VLOOKUP(B128,Data_afgrøder!$A$2:$BO$24,COLUMN(Data_afgrøder!BG:BG),FALSE)</f>
        <v>#N/A</v>
      </c>
      <c r="O128" s="12" t="e">
        <f>(IF(H128&gt;0,H128,G128)-VLOOKUP(B128,Data_afgrøder!$A$1:$BH$28,COLUMN(Data_afgrøder!BF:BF),FALSE)-IFERROR(Beregninger_efterafgrøder_udlæg!L129,0))*Forside!$B$3/100</f>
        <v>#N/A</v>
      </c>
      <c r="P128" s="44" t="e">
        <f>O128*44/28*Forside!$B$5</f>
        <v>#N/A</v>
      </c>
      <c r="Q128" s="45" t="e">
        <f>M128*VLOOKUP(B128,Data_afgrøder!$A$1:$BX$29,COLUMN(Data_afgrøder!$BJ$2),FALSE)</f>
        <v>#N/A</v>
      </c>
      <c r="R128" s="126" t="e">
        <f>Q128*Forside!$B$3/100</f>
        <v>#N/A</v>
      </c>
      <c r="S128" s="44" t="e">
        <f>R128*44/28*Forside!$B$5</f>
        <v>#N/A</v>
      </c>
      <c r="T128" s="45" t="e">
        <f>N128*VLOOKUP(B128,Data_afgrøder!$A$1:$BR$29,COLUMN(Data_afgrøder!BK125),FALSE)</f>
        <v>#N/A</v>
      </c>
      <c r="U128" s="45" t="e">
        <f>T128*Forside!$B$3/100</f>
        <v>#N/A</v>
      </c>
      <c r="V128" s="44" t="e">
        <f>U128*44/28*Forside!$B$5</f>
        <v>#N/A</v>
      </c>
      <c r="W128" s="12">
        <f t="shared" si="32"/>
        <v>0</v>
      </c>
      <c r="X128" s="44">
        <f>W128*44/28*Forside!$B$5</f>
        <v>0</v>
      </c>
      <c r="Y128" s="44">
        <f>IF(D128="JB11",'Emissioner organogen jord'!$J$4,0)</f>
        <v>0</v>
      </c>
      <c r="Z128" s="44">
        <f t="shared" si="33"/>
        <v>0</v>
      </c>
      <c r="AA128" s="44">
        <f>Y128+(Z128*44/28*Forside!$B$5)</f>
        <v>0</v>
      </c>
      <c r="AB128" s="44" t="e">
        <f>((M128+N128)*0.45*0.097*VLOOKUP(B128,Data_afgrøder!$A$1:$BM$28,COLUMN(Data_afgrøder!$AS$1),FALSE)*VLOOKUP(Beregninger_afgrøder!B128,Data_afgrøder!$A$1:$BN$29,COLUMN(Data_afgrøder!$AT$1),FALSE))-397</f>
        <v>#N/A</v>
      </c>
      <c r="AC128" s="44" t="e">
        <f t="shared" si="39"/>
        <v>#N/A</v>
      </c>
      <c r="AD128" s="44">
        <f t="shared" si="34"/>
        <v>0</v>
      </c>
      <c r="AE128" s="12">
        <f>IF(H128&gt;0,H128,G128)*Forside!$B$8</f>
        <v>0</v>
      </c>
      <c r="AG128" s="12" t="e">
        <f>VLOOKUP(B128,Data_afgrøder!$A$2:$BO$28,COLUMN(Data_afgrøder!$BL$2),FALSE)</f>
        <v>#N/A</v>
      </c>
      <c r="AH128" s="12" t="e">
        <f>IF(AF128&gt;0,AF128,AG128)*Forside!$B$9</f>
        <v>#N/A</v>
      </c>
      <c r="AI128" s="110"/>
      <c r="AJ128" s="12" t="e">
        <f>VLOOKUP(B128,Data_afgrøder!$A$2:$BO$28,COLUMN(Data_afgrøder!$BM$2),FALSE)</f>
        <v>#N/A</v>
      </c>
      <c r="AK128" s="12" t="e">
        <f>Forside!$B$10*IF(AI128&gt;0,AI128,AJ128)</f>
        <v>#N/A</v>
      </c>
      <c r="AL128" s="12">
        <v>0</v>
      </c>
      <c r="AM128" s="12"/>
      <c r="AN128" s="44">
        <f>IF(Forside!S139="Beregn eller brug standardtal",Beregninger_brændstofforbrug!AE127,Forside!T139)</f>
        <v>0</v>
      </c>
      <c r="AO128" s="12" t="e">
        <f>VLOOKUP(B128,Data_afgrøder!$A$1:$BH$28,COLUMN(Data_afgrøder!AW:AW),FALSE)</f>
        <v>#N/A</v>
      </c>
      <c r="AP128" s="12">
        <f t="shared" si="35"/>
        <v>0</v>
      </c>
      <c r="AQ128" s="12">
        <f>AP128*5*Forside!$B$6</f>
        <v>0</v>
      </c>
      <c r="AR128" s="12">
        <v>0</v>
      </c>
      <c r="AS128" s="12">
        <f>AR128*Forside!$B$6</f>
        <v>0</v>
      </c>
      <c r="AT128" s="12">
        <v>0</v>
      </c>
      <c r="AU128" s="12">
        <f>AT128*Forside!$B$7</f>
        <v>0</v>
      </c>
      <c r="AV128" s="44" t="e">
        <f t="shared" si="36"/>
        <v>#N/A</v>
      </c>
      <c r="AW128" s="92" t="e">
        <f t="shared" si="37"/>
        <v>#N/A</v>
      </c>
      <c r="AX128" s="45" t="e">
        <f>AW128*44/28*Forside!$B$5</f>
        <v>#N/A</v>
      </c>
      <c r="AY128" s="44" t="e">
        <f t="shared" si="38"/>
        <v>#N/A</v>
      </c>
      <c r="AZ128" s="44" t="e">
        <f t="shared" si="31"/>
        <v>#N/A</v>
      </c>
      <c r="BA128" s="44" t="e">
        <f t="shared" si="23"/>
        <v>#N/A</v>
      </c>
      <c r="BC128" s="110"/>
      <c r="BD128" s="153"/>
      <c r="BE128" s="153"/>
      <c r="BF128" s="153"/>
      <c r="BG128" s="108"/>
      <c r="BH128" s="108"/>
    </row>
    <row r="129" spans="1:60" x14ac:dyDescent="0.2">
      <c r="A129" s="12">
        <f>Forside!A140</f>
        <v>0</v>
      </c>
      <c r="B129" s="12">
        <f>Forside!B140</f>
        <v>0</v>
      </c>
      <c r="C129" s="53">
        <f>Forside!C140</f>
        <v>0</v>
      </c>
      <c r="D129" s="12">
        <f>Forside!D140</f>
        <v>0</v>
      </c>
      <c r="E129" s="12">
        <f>Forside!F140</f>
        <v>0</v>
      </c>
      <c r="F129" s="53">
        <f>Forside!H140</f>
        <v>0</v>
      </c>
      <c r="G129" s="12">
        <f>Forside!I140</f>
        <v>0</v>
      </c>
      <c r="H129" s="12">
        <f>Forside!J140</f>
        <v>0</v>
      </c>
      <c r="I129" s="12">
        <f>Forside!L140</f>
        <v>0</v>
      </c>
      <c r="J129" s="12">
        <f>Forside!O140</f>
        <v>0</v>
      </c>
      <c r="K129" s="12">
        <f>Forside!Q140</f>
        <v>0</v>
      </c>
      <c r="L129" s="12">
        <f>Forside!R140</f>
        <v>0</v>
      </c>
      <c r="M129" s="44" t="e">
        <f>VLOOKUP(B129,Data_afgrøder!$A$2:$BO$24,COLUMN(Data_afgrøder!BI:BI),FALSE)</f>
        <v>#N/A</v>
      </c>
      <c r="N129" s="44" t="e">
        <f>VLOOKUP(B129,Data_afgrøder!$A$2:$BO$24,COLUMN(Data_afgrøder!BG:BG),FALSE)</f>
        <v>#N/A</v>
      </c>
      <c r="O129" s="12" t="e">
        <f>(IF(H129&gt;0,H129,G129)-VLOOKUP(B129,Data_afgrøder!$A$1:$BH$28,COLUMN(Data_afgrøder!BF:BF),FALSE)-IFERROR(Beregninger_efterafgrøder_udlæg!L130,0))*Forside!$B$3/100</f>
        <v>#N/A</v>
      </c>
      <c r="P129" s="44" t="e">
        <f>O129*44/28*Forside!$B$5</f>
        <v>#N/A</v>
      </c>
      <c r="Q129" s="45" t="e">
        <f>M129*VLOOKUP(B129,Data_afgrøder!$A$1:$BX$29,COLUMN(Data_afgrøder!$BJ$2),FALSE)</f>
        <v>#N/A</v>
      </c>
      <c r="R129" s="126" t="e">
        <f>Q129*Forside!$B$3/100</f>
        <v>#N/A</v>
      </c>
      <c r="S129" s="44" t="e">
        <f>R129*44/28*Forside!$B$5</f>
        <v>#N/A</v>
      </c>
      <c r="T129" s="45" t="e">
        <f>N129*VLOOKUP(B129,Data_afgrøder!$A$1:$BR$29,COLUMN(Data_afgrøder!BK126),FALSE)</f>
        <v>#N/A</v>
      </c>
      <c r="U129" s="45" t="e">
        <f>T129*Forside!$B$3/100</f>
        <v>#N/A</v>
      </c>
      <c r="V129" s="44" t="e">
        <f>U129*44/28*Forside!$B$5</f>
        <v>#N/A</v>
      </c>
      <c r="W129" s="12">
        <f t="shared" si="32"/>
        <v>0</v>
      </c>
      <c r="X129" s="44">
        <f>W129*44/28*Forside!$B$5</f>
        <v>0</v>
      </c>
      <c r="Y129" s="44">
        <f>IF(D129="JB11",'Emissioner organogen jord'!$J$4,0)</f>
        <v>0</v>
      </c>
      <c r="Z129" s="44">
        <f t="shared" si="33"/>
        <v>0</v>
      </c>
      <c r="AA129" s="44">
        <f>Y129+(Z129*44/28*Forside!$B$5)</f>
        <v>0</v>
      </c>
      <c r="AB129" s="44" t="e">
        <f>((M129+N129)*0.45*0.097*VLOOKUP(B129,Data_afgrøder!$A$1:$BM$28,COLUMN(Data_afgrøder!$AS$1),FALSE)*VLOOKUP(Beregninger_afgrøder!B129,Data_afgrøder!$A$1:$BN$29,COLUMN(Data_afgrøder!$AT$1),FALSE))-397</f>
        <v>#N/A</v>
      </c>
      <c r="AC129" s="44" t="e">
        <f t="shared" si="39"/>
        <v>#N/A</v>
      </c>
      <c r="AD129" s="44">
        <f t="shared" si="34"/>
        <v>0</v>
      </c>
      <c r="AE129" s="12">
        <f>IF(H129&gt;0,H129,G129)*Forside!$B$8</f>
        <v>0</v>
      </c>
      <c r="AG129" s="12" t="e">
        <f>VLOOKUP(B129,Data_afgrøder!$A$2:$BO$28,COLUMN(Data_afgrøder!$BL$2),FALSE)</f>
        <v>#N/A</v>
      </c>
      <c r="AH129" s="12" t="e">
        <f>IF(AF129&gt;0,AF129,AG129)*Forside!$B$9</f>
        <v>#N/A</v>
      </c>
      <c r="AI129" s="110"/>
      <c r="AJ129" s="12" t="e">
        <f>VLOOKUP(B129,Data_afgrøder!$A$2:$BO$28,COLUMN(Data_afgrøder!$BM$2),FALSE)</f>
        <v>#N/A</v>
      </c>
      <c r="AK129" s="12" t="e">
        <f>Forside!$B$10*IF(AI129&gt;0,AI129,AJ129)</f>
        <v>#N/A</v>
      </c>
      <c r="AL129" s="12">
        <v>0</v>
      </c>
      <c r="AM129" s="12"/>
      <c r="AN129" s="44">
        <f>IF(Forside!S140="Beregn eller brug standardtal",Beregninger_brændstofforbrug!AE128,Forside!T140)</f>
        <v>0</v>
      </c>
      <c r="AO129" s="12" t="e">
        <f>VLOOKUP(B129,Data_afgrøder!$A$1:$BH$28,COLUMN(Data_afgrøder!AW:AW),FALSE)</f>
        <v>#N/A</v>
      </c>
      <c r="AP129" s="12">
        <f t="shared" si="35"/>
        <v>0</v>
      </c>
      <c r="AQ129" s="12">
        <f>AP129*5*Forside!$B$6</f>
        <v>0</v>
      </c>
      <c r="AR129" s="12">
        <v>0</v>
      </c>
      <c r="AS129" s="12">
        <f>AR129*Forside!$B$6</f>
        <v>0</v>
      </c>
      <c r="AT129" s="12">
        <v>0</v>
      </c>
      <c r="AU129" s="12">
        <f>AT129*Forside!$B$7</f>
        <v>0</v>
      </c>
      <c r="AV129" s="44" t="e">
        <f t="shared" si="36"/>
        <v>#N/A</v>
      </c>
      <c r="AW129" s="92" t="e">
        <f t="shared" si="37"/>
        <v>#N/A</v>
      </c>
      <c r="AX129" s="45" t="e">
        <f>AW129*44/28*Forside!$B$5</f>
        <v>#N/A</v>
      </c>
      <c r="AY129" s="44" t="e">
        <f t="shared" si="38"/>
        <v>#N/A</v>
      </c>
      <c r="AZ129" s="44" t="e">
        <f t="shared" si="31"/>
        <v>#N/A</v>
      </c>
      <c r="BA129" s="44" t="e">
        <f t="shared" si="23"/>
        <v>#N/A</v>
      </c>
      <c r="BC129" s="110"/>
      <c r="BD129" s="153"/>
      <c r="BE129" s="153"/>
      <c r="BF129" s="153"/>
      <c r="BG129" s="108"/>
      <c r="BH129" s="108"/>
    </row>
    <row r="130" spans="1:60" x14ac:dyDescent="0.2">
      <c r="A130" s="12">
        <f>Forside!A141</f>
        <v>0</v>
      </c>
      <c r="B130" s="12">
        <f>Forside!B141</f>
        <v>0</v>
      </c>
      <c r="C130" s="53">
        <f>Forside!C141</f>
        <v>0</v>
      </c>
      <c r="D130" s="12">
        <f>Forside!D141</f>
        <v>0</v>
      </c>
      <c r="E130" s="12">
        <f>Forside!F141</f>
        <v>0</v>
      </c>
      <c r="F130" s="53">
        <f>Forside!H141</f>
        <v>0</v>
      </c>
      <c r="G130" s="12">
        <f>Forside!I141</f>
        <v>0</v>
      </c>
      <c r="H130" s="12">
        <f>Forside!J141</f>
        <v>0</v>
      </c>
      <c r="I130" s="12">
        <f>Forside!L141</f>
        <v>0</v>
      </c>
      <c r="J130" s="12">
        <f>Forside!O141</f>
        <v>0</v>
      </c>
      <c r="K130" s="12">
        <f>Forside!Q141</f>
        <v>0</v>
      </c>
      <c r="L130" s="12">
        <f>Forside!R141</f>
        <v>0</v>
      </c>
      <c r="M130" s="44" t="e">
        <f>VLOOKUP(B130,Data_afgrøder!$A$2:$BO$24,COLUMN(Data_afgrøder!BI:BI),FALSE)</f>
        <v>#N/A</v>
      </c>
      <c r="N130" s="44" t="e">
        <f>VLOOKUP(B130,Data_afgrøder!$A$2:$BO$24,COLUMN(Data_afgrøder!BG:BG),FALSE)</f>
        <v>#N/A</v>
      </c>
      <c r="O130" s="12" t="e">
        <f>(IF(H130&gt;0,H130,G130)-VLOOKUP(B130,Data_afgrøder!$A$1:$BH$28,COLUMN(Data_afgrøder!BF:BF),FALSE)-IFERROR(Beregninger_efterafgrøder_udlæg!L131,0))*Forside!$B$3/100</f>
        <v>#N/A</v>
      </c>
      <c r="P130" s="44" t="e">
        <f>O130*44/28*Forside!$B$5</f>
        <v>#N/A</v>
      </c>
      <c r="Q130" s="45" t="e">
        <f>M130*VLOOKUP(B130,Data_afgrøder!$A$1:$BX$29,COLUMN(Data_afgrøder!$BJ$2),FALSE)</f>
        <v>#N/A</v>
      </c>
      <c r="R130" s="126" t="e">
        <f>Q130*Forside!$B$3/100</f>
        <v>#N/A</v>
      </c>
      <c r="S130" s="44" t="e">
        <f>R130*44/28*Forside!$B$5</f>
        <v>#N/A</v>
      </c>
      <c r="T130" s="45" t="e">
        <f>N130*VLOOKUP(B130,Data_afgrøder!$A$1:$BR$29,COLUMN(Data_afgrøder!BK127),FALSE)</f>
        <v>#N/A</v>
      </c>
      <c r="U130" s="45" t="e">
        <f>T130*Forside!$B$3/100</f>
        <v>#N/A</v>
      </c>
      <c r="V130" s="44" t="e">
        <f>U130*44/28*Forside!$B$5</f>
        <v>#N/A</v>
      </c>
      <c r="W130" s="12">
        <f t="shared" si="32"/>
        <v>0</v>
      </c>
      <c r="X130" s="44">
        <f>W130*44/28*Forside!$B$5</f>
        <v>0</v>
      </c>
      <c r="Y130" s="44">
        <f>IF(D130="JB11",'Emissioner organogen jord'!$J$4,0)</f>
        <v>0</v>
      </c>
      <c r="Z130" s="44">
        <f t="shared" si="33"/>
        <v>0</v>
      </c>
      <c r="AA130" s="44">
        <f>Y130+(Z130*44/28*Forside!$B$5)</f>
        <v>0</v>
      </c>
      <c r="AB130" s="44" t="e">
        <f>((M130+N130)*0.45*0.097*VLOOKUP(B130,Data_afgrøder!$A$1:$BM$28,COLUMN(Data_afgrøder!$AS$1),FALSE)*VLOOKUP(Beregninger_afgrøder!B130,Data_afgrøder!$A$1:$BN$29,COLUMN(Data_afgrøder!$AT$1),FALSE))-397</f>
        <v>#N/A</v>
      </c>
      <c r="AC130" s="44" t="e">
        <f t="shared" si="39"/>
        <v>#N/A</v>
      </c>
      <c r="AD130" s="44">
        <f t="shared" si="34"/>
        <v>0</v>
      </c>
      <c r="AE130" s="12">
        <f>IF(H130&gt;0,H130,G130)*Forside!$B$8</f>
        <v>0</v>
      </c>
      <c r="AG130" s="12" t="e">
        <f>VLOOKUP(B130,Data_afgrøder!$A$2:$BO$28,COLUMN(Data_afgrøder!$BL$2),FALSE)</f>
        <v>#N/A</v>
      </c>
      <c r="AH130" s="12" t="e">
        <f>IF(AF130&gt;0,AF130,AG130)*Forside!$B$9</f>
        <v>#N/A</v>
      </c>
      <c r="AI130" s="110"/>
      <c r="AJ130" s="12" t="e">
        <f>VLOOKUP(B130,Data_afgrøder!$A$2:$BO$28,COLUMN(Data_afgrøder!$BM$2),FALSE)</f>
        <v>#N/A</v>
      </c>
      <c r="AK130" s="12" t="e">
        <f>Forside!$B$10*IF(AI130&gt;0,AI130,AJ130)</f>
        <v>#N/A</v>
      </c>
      <c r="AL130" s="12">
        <v>0</v>
      </c>
      <c r="AM130" s="12"/>
      <c r="AN130" s="44">
        <f>IF(Forside!S141="Beregn eller brug standardtal",Beregninger_brændstofforbrug!AE129,Forside!T141)</f>
        <v>0</v>
      </c>
      <c r="AO130" s="12" t="e">
        <f>VLOOKUP(B130,Data_afgrøder!$A$1:$BH$28,COLUMN(Data_afgrøder!AW:AW),FALSE)</f>
        <v>#N/A</v>
      </c>
      <c r="AP130" s="12">
        <f t="shared" si="35"/>
        <v>0</v>
      </c>
      <c r="AQ130" s="12">
        <f>AP130*5*Forside!$B$6</f>
        <v>0</v>
      </c>
      <c r="AR130" s="12">
        <v>0</v>
      </c>
      <c r="AS130" s="12">
        <f>AR130*Forside!$B$6</f>
        <v>0</v>
      </c>
      <c r="AT130" s="12">
        <v>0</v>
      </c>
      <c r="AU130" s="12">
        <f>AT130*Forside!$B$7</f>
        <v>0</v>
      </c>
      <c r="AV130" s="44" t="e">
        <f t="shared" si="36"/>
        <v>#N/A</v>
      </c>
      <c r="AW130" s="92" t="e">
        <f t="shared" si="37"/>
        <v>#N/A</v>
      </c>
      <c r="AX130" s="45" t="e">
        <f>AW130*44/28*Forside!$B$5</f>
        <v>#N/A</v>
      </c>
      <c r="AY130" s="44" t="e">
        <f t="shared" si="38"/>
        <v>#N/A</v>
      </c>
      <c r="AZ130" s="44" t="e">
        <f t="shared" si="31"/>
        <v>#N/A</v>
      </c>
      <c r="BA130" s="44" t="e">
        <f t="shared" si="23"/>
        <v>#N/A</v>
      </c>
      <c r="BC130" s="110"/>
      <c r="BD130" s="153"/>
      <c r="BE130" s="153"/>
      <c r="BF130" s="153"/>
      <c r="BG130" s="108"/>
      <c r="BH130" s="108"/>
    </row>
    <row r="131" spans="1:60" x14ac:dyDescent="0.2">
      <c r="A131" s="12">
        <f>Forside!A142</f>
        <v>0</v>
      </c>
      <c r="B131" s="12">
        <f>Forside!B142</f>
        <v>0</v>
      </c>
      <c r="C131" s="53">
        <f>Forside!C142</f>
        <v>0</v>
      </c>
      <c r="D131" s="12">
        <f>Forside!D142</f>
        <v>0</v>
      </c>
      <c r="E131" s="12">
        <f>Forside!F142</f>
        <v>0</v>
      </c>
      <c r="F131" s="53">
        <f>Forside!H142</f>
        <v>0</v>
      </c>
      <c r="G131" s="12">
        <f>Forside!I142</f>
        <v>0</v>
      </c>
      <c r="H131" s="12">
        <f>Forside!J142</f>
        <v>0</v>
      </c>
      <c r="I131" s="12">
        <f>Forside!L142</f>
        <v>0</v>
      </c>
      <c r="J131" s="12">
        <f>Forside!O142</f>
        <v>0</v>
      </c>
      <c r="K131" s="12">
        <f>Forside!Q142</f>
        <v>0</v>
      </c>
      <c r="L131" s="12">
        <f>Forside!R142</f>
        <v>0</v>
      </c>
      <c r="M131" s="44" t="e">
        <f>VLOOKUP(B131,Data_afgrøder!$A$2:$BO$24,COLUMN(Data_afgrøder!BI:BI),FALSE)</f>
        <v>#N/A</v>
      </c>
      <c r="N131" s="44" t="e">
        <f>VLOOKUP(B131,Data_afgrøder!$A$2:$BO$24,COLUMN(Data_afgrøder!BG:BG),FALSE)</f>
        <v>#N/A</v>
      </c>
      <c r="O131" s="12" t="e">
        <f>(IF(H131&gt;0,H131,G131)-VLOOKUP(B131,Data_afgrøder!$A$1:$BH$28,COLUMN(Data_afgrøder!BF:BF),FALSE)-IFERROR(Beregninger_efterafgrøder_udlæg!L132,0))*Forside!$B$3/100</f>
        <v>#N/A</v>
      </c>
      <c r="P131" s="44" t="e">
        <f>O131*44/28*Forside!$B$5</f>
        <v>#N/A</v>
      </c>
      <c r="Q131" s="45" t="e">
        <f>M131*VLOOKUP(B131,Data_afgrøder!$A$1:$BX$29,COLUMN(Data_afgrøder!$BJ$2),FALSE)</f>
        <v>#N/A</v>
      </c>
      <c r="R131" s="126" t="e">
        <f>Q131*Forside!$B$3/100</f>
        <v>#N/A</v>
      </c>
      <c r="S131" s="44" t="e">
        <f>R131*44/28*Forside!$B$5</f>
        <v>#N/A</v>
      </c>
      <c r="T131" s="45" t="e">
        <f>N131*VLOOKUP(B131,Data_afgrøder!$A$1:$BR$29,COLUMN(Data_afgrøder!BK128),FALSE)</f>
        <v>#N/A</v>
      </c>
      <c r="U131" s="45" t="e">
        <f>T131*Forside!$B$3/100</f>
        <v>#N/A</v>
      </c>
      <c r="V131" s="44" t="e">
        <f>U131*44/28*Forside!$B$5</f>
        <v>#N/A</v>
      </c>
      <c r="W131" s="12">
        <f t="shared" si="32"/>
        <v>0</v>
      </c>
      <c r="X131" s="44">
        <f>W131*44/28*Forside!$B$5</f>
        <v>0</v>
      </c>
      <c r="Y131" s="44">
        <f>IF(D131="JB11",'Emissioner organogen jord'!$J$4,0)</f>
        <v>0</v>
      </c>
      <c r="Z131" s="44">
        <f t="shared" si="33"/>
        <v>0</v>
      </c>
      <c r="AA131" s="44">
        <f>Y131+(Z131*44/28*Forside!$B$5)</f>
        <v>0</v>
      </c>
      <c r="AB131" s="44" t="e">
        <f>((M131+N131)*0.45*0.097*VLOOKUP(B131,Data_afgrøder!$A$1:$BM$28,COLUMN(Data_afgrøder!$AS$1),FALSE)*VLOOKUP(Beregninger_afgrøder!B131,Data_afgrøder!$A$1:$BN$29,COLUMN(Data_afgrøder!$AT$1),FALSE))-397</f>
        <v>#N/A</v>
      </c>
      <c r="AC131" s="44" t="e">
        <f t="shared" si="39"/>
        <v>#N/A</v>
      </c>
      <c r="AD131" s="44">
        <f t="shared" si="34"/>
        <v>0</v>
      </c>
      <c r="AE131" s="12">
        <f>IF(H131&gt;0,H131,G131)*Forside!$B$8</f>
        <v>0</v>
      </c>
      <c r="AG131" s="12" t="e">
        <f>VLOOKUP(B131,Data_afgrøder!$A$2:$BO$28,COLUMN(Data_afgrøder!$BL$2),FALSE)</f>
        <v>#N/A</v>
      </c>
      <c r="AH131" s="12" t="e">
        <f>IF(AF131&gt;0,AF131,AG131)*Forside!$B$9</f>
        <v>#N/A</v>
      </c>
      <c r="AI131" s="110"/>
      <c r="AJ131" s="12" t="e">
        <f>VLOOKUP(B131,Data_afgrøder!$A$2:$BO$28,COLUMN(Data_afgrøder!$BM$2),FALSE)</f>
        <v>#N/A</v>
      </c>
      <c r="AK131" s="12" t="e">
        <f>Forside!$B$10*IF(AI131&gt;0,AI131,AJ131)</f>
        <v>#N/A</v>
      </c>
      <c r="AL131" s="12">
        <v>0</v>
      </c>
      <c r="AM131" s="12"/>
      <c r="AN131" s="44">
        <f>IF(Forside!S142="Beregn eller brug standardtal",Beregninger_brændstofforbrug!AE130,Forside!T142)</f>
        <v>0</v>
      </c>
      <c r="AO131" s="12" t="e">
        <f>VLOOKUP(B131,Data_afgrøder!$A$1:$BH$28,COLUMN(Data_afgrøder!AW:AW),FALSE)</f>
        <v>#N/A</v>
      </c>
      <c r="AP131" s="12">
        <f t="shared" si="35"/>
        <v>0</v>
      </c>
      <c r="AQ131" s="12">
        <f>AP131*5*Forside!$B$6</f>
        <v>0</v>
      </c>
      <c r="AR131" s="12">
        <v>0</v>
      </c>
      <c r="AS131" s="12">
        <f>AR131*Forside!$B$6</f>
        <v>0</v>
      </c>
      <c r="AT131" s="12">
        <v>0</v>
      </c>
      <c r="AU131" s="12">
        <f>AT131*Forside!$B$7</f>
        <v>0</v>
      </c>
      <c r="AV131" s="44" t="e">
        <f t="shared" si="36"/>
        <v>#N/A</v>
      </c>
      <c r="AW131" s="92" t="e">
        <f t="shared" si="37"/>
        <v>#N/A</v>
      </c>
      <c r="AX131" s="45" t="e">
        <f>AW131*44/28*Forside!$B$5</f>
        <v>#N/A</v>
      </c>
      <c r="AY131" s="44" t="e">
        <f t="shared" si="38"/>
        <v>#N/A</v>
      </c>
      <c r="AZ131" s="44" t="e">
        <f t="shared" si="31"/>
        <v>#N/A</v>
      </c>
      <c r="BA131" s="44" t="e">
        <f t="shared" si="23"/>
        <v>#N/A</v>
      </c>
      <c r="BC131" s="110"/>
      <c r="BD131" s="153"/>
      <c r="BE131" s="153"/>
      <c r="BF131" s="153"/>
      <c r="BG131" s="108"/>
      <c r="BH131" s="108"/>
    </row>
    <row r="132" spans="1:60" x14ac:dyDescent="0.2">
      <c r="A132" s="12">
        <f>Forside!A143</f>
        <v>0</v>
      </c>
      <c r="B132" s="12">
        <f>Forside!B143</f>
        <v>0</v>
      </c>
      <c r="C132" s="53">
        <f>Forside!C143</f>
        <v>0</v>
      </c>
      <c r="D132" s="12">
        <f>Forside!D143</f>
        <v>0</v>
      </c>
      <c r="E132" s="12">
        <f>Forside!F143</f>
        <v>0</v>
      </c>
      <c r="F132" s="53">
        <f>Forside!H143</f>
        <v>0</v>
      </c>
      <c r="G132" s="12">
        <f>Forside!I143</f>
        <v>0</v>
      </c>
      <c r="H132" s="12">
        <f>Forside!J143</f>
        <v>0</v>
      </c>
      <c r="I132" s="12">
        <f>Forside!L143</f>
        <v>0</v>
      </c>
      <c r="J132" s="12">
        <f>Forside!O143</f>
        <v>0</v>
      </c>
      <c r="K132" s="12">
        <f>Forside!Q143</f>
        <v>0</v>
      </c>
      <c r="L132" s="12">
        <f>Forside!R143</f>
        <v>0</v>
      </c>
      <c r="M132" s="44" t="e">
        <f>VLOOKUP(B132,Data_afgrøder!$A$2:$BO$24,COLUMN(Data_afgrøder!BI:BI),FALSE)</f>
        <v>#N/A</v>
      </c>
      <c r="N132" s="44" t="e">
        <f>VLOOKUP(B132,Data_afgrøder!$A$2:$BO$24,COLUMN(Data_afgrøder!BG:BG),FALSE)</f>
        <v>#N/A</v>
      </c>
      <c r="O132" s="12" t="e">
        <f>(IF(H132&gt;0,H132,G132)-VLOOKUP(B132,Data_afgrøder!$A$1:$BH$28,COLUMN(Data_afgrøder!BF:BF),FALSE)-IFERROR(Beregninger_efterafgrøder_udlæg!L133,0))*Forside!$B$3/100</f>
        <v>#N/A</v>
      </c>
      <c r="P132" s="44" t="e">
        <f>O132*44/28*Forside!$B$5</f>
        <v>#N/A</v>
      </c>
      <c r="Q132" s="45" t="e">
        <f>M132*VLOOKUP(B132,Data_afgrøder!$A$1:$BX$29,COLUMN(Data_afgrøder!$BJ$2),FALSE)</f>
        <v>#N/A</v>
      </c>
      <c r="R132" s="126" t="e">
        <f>Q132*Forside!$B$3/100</f>
        <v>#N/A</v>
      </c>
      <c r="S132" s="44" t="e">
        <f>R132*44/28*Forside!$B$5</f>
        <v>#N/A</v>
      </c>
      <c r="T132" s="45" t="e">
        <f>N132*VLOOKUP(B132,Data_afgrøder!$A$1:$BR$29,COLUMN(Data_afgrøder!BK129),FALSE)</f>
        <v>#N/A</v>
      </c>
      <c r="U132" s="45" t="e">
        <f>T132*Forside!$B$3/100</f>
        <v>#N/A</v>
      </c>
      <c r="V132" s="44" t="e">
        <f>U132*44/28*Forside!$B$5</f>
        <v>#N/A</v>
      </c>
      <c r="W132" s="12">
        <f t="shared" si="32"/>
        <v>0</v>
      </c>
      <c r="X132" s="44">
        <f>W132*44/28*Forside!$B$5</f>
        <v>0</v>
      </c>
      <c r="Y132" s="44">
        <f>IF(D132="JB11",'Emissioner organogen jord'!$J$4,0)</f>
        <v>0</v>
      </c>
      <c r="Z132" s="44">
        <f t="shared" si="33"/>
        <v>0</v>
      </c>
      <c r="AA132" s="44">
        <f>Y132+(Z132*44/28*Forside!$B$5)</f>
        <v>0</v>
      </c>
      <c r="AB132" s="44" t="e">
        <f>((M132+N132)*0.45*0.097*VLOOKUP(B132,Data_afgrøder!$A$1:$BM$28,COLUMN(Data_afgrøder!$AS$1),FALSE)*VLOOKUP(Beregninger_afgrøder!B132,Data_afgrøder!$A$1:$BN$29,COLUMN(Data_afgrøder!$AT$1),FALSE))-397</f>
        <v>#N/A</v>
      </c>
      <c r="AC132" s="44" t="e">
        <f t="shared" si="39"/>
        <v>#N/A</v>
      </c>
      <c r="AD132" s="44">
        <f t="shared" si="34"/>
        <v>0</v>
      </c>
      <c r="AE132" s="12">
        <f>IF(H132&gt;0,H132,G132)*Forside!$B$8</f>
        <v>0</v>
      </c>
      <c r="AG132" s="12" t="e">
        <f>VLOOKUP(B132,Data_afgrøder!$A$2:$BO$28,COLUMN(Data_afgrøder!$BL$2),FALSE)</f>
        <v>#N/A</v>
      </c>
      <c r="AH132" s="12" t="e">
        <f>IF(AF132&gt;0,AF132,AG132)*Forside!$B$9</f>
        <v>#N/A</v>
      </c>
      <c r="AI132" s="110"/>
      <c r="AJ132" s="12" t="e">
        <f>VLOOKUP(B132,Data_afgrøder!$A$2:$BO$28,COLUMN(Data_afgrøder!$BM$2),FALSE)</f>
        <v>#N/A</v>
      </c>
      <c r="AK132" s="12" t="e">
        <f>Forside!$B$10*IF(AI132&gt;0,AI132,AJ132)</f>
        <v>#N/A</v>
      </c>
      <c r="AL132" s="12">
        <v>0</v>
      </c>
      <c r="AM132" s="12"/>
      <c r="AN132" s="44">
        <f>IF(Forside!S143="Beregn eller brug standardtal",Beregninger_brændstofforbrug!AE131,Forside!T143)</f>
        <v>0</v>
      </c>
      <c r="AO132" s="12" t="e">
        <f>VLOOKUP(B132,Data_afgrøder!$A$1:$BH$28,COLUMN(Data_afgrøder!AW:AW),FALSE)</f>
        <v>#N/A</v>
      </c>
      <c r="AP132" s="12">
        <f t="shared" si="35"/>
        <v>0</v>
      </c>
      <c r="AQ132" s="12">
        <f>AP132*5*Forside!$B$6</f>
        <v>0</v>
      </c>
      <c r="AR132" s="12">
        <v>0</v>
      </c>
      <c r="AS132" s="12">
        <f>AR132*Forside!$B$6</f>
        <v>0</v>
      </c>
      <c r="AT132" s="12">
        <v>0</v>
      </c>
      <c r="AU132" s="12">
        <f>AT132*Forside!$B$7</f>
        <v>0</v>
      </c>
      <c r="AV132" s="44" t="e">
        <f t="shared" si="36"/>
        <v>#N/A</v>
      </c>
      <c r="AW132" s="92" t="e">
        <f t="shared" si="37"/>
        <v>#N/A</v>
      </c>
      <c r="AX132" s="45" t="e">
        <f>AW132*44/28*Forside!$B$5</f>
        <v>#N/A</v>
      </c>
      <c r="AY132" s="44" t="e">
        <f t="shared" si="38"/>
        <v>#N/A</v>
      </c>
      <c r="AZ132" s="44" t="e">
        <f t="shared" si="31"/>
        <v>#N/A</v>
      </c>
      <c r="BA132" s="44" t="e">
        <f t="shared" ref="BA132:BA143" si="40">AZ132+AY132</f>
        <v>#N/A</v>
      </c>
      <c r="BC132" s="110"/>
      <c r="BD132" s="153"/>
      <c r="BE132" s="153"/>
      <c r="BF132" s="153"/>
      <c r="BG132" s="108"/>
      <c r="BH132" s="108"/>
    </row>
    <row r="133" spans="1:60" x14ac:dyDescent="0.2">
      <c r="A133" s="12">
        <f>Forside!A144</f>
        <v>0</v>
      </c>
      <c r="B133" s="12">
        <f>Forside!B144</f>
        <v>0</v>
      </c>
      <c r="C133" s="53">
        <f>Forside!C144</f>
        <v>0</v>
      </c>
      <c r="D133" s="12">
        <f>Forside!D144</f>
        <v>0</v>
      </c>
      <c r="E133" s="12">
        <f>Forside!F144</f>
        <v>0</v>
      </c>
      <c r="F133" s="53">
        <f>Forside!H144</f>
        <v>0</v>
      </c>
      <c r="G133" s="12">
        <f>Forside!I144</f>
        <v>0</v>
      </c>
      <c r="H133" s="12">
        <f>Forside!J144</f>
        <v>0</v>
      </c>
      <c r="I133" s="12">
        <f>Forside!L144</f>
        <v>0</v>
      </c>
      <c r="J133" s="12">
        <f>Forside!O144</f>
        <v>0</v>
      </c>
      <c r="K133" s="12">
        <f>Forside!Q144</f>
        <v>0</v>
      </c>
      <c r="L133" s="12">
        <f>Forside!R144</f>
        <v>0</v>
      </c>
      <c r="M133" s="44" t="e">
        <f>VLOOKUP(B133,Data_afgrøder!$A$2:$BO$24,COLUMN(Data_afgrøder!BI:BI),FALSE)</f>
        <v>#N/A</v>
      </c>
      <c r="N133" s="44" t="e">
        <f>VLOOKUP(B133,Data_afgrøder!$A$2:$BO$24,COLUMN(Data_afgrøder!BG:BG),FALSE)</f>
        <v>#N/A</v>
      </c>
      <c r="O133" s="12" t="e">
        <f>(IF(H133&gt;0,H133,G133)-VLOOKUP(B133,Data_afgrøder!$A$1:$BH$28,COLUMN(Data_afgrøder!BF:BF),FALSE)-IFERROR(Beregninger_efterafgrøder_udlæg!L134,0))*Forside!$B$3/100</f>
        <v>#N/A</v>
      </c>
      <c r="P133" s="44" t="e">
        <f>O133*44/28*Forside!$B$5</f>
        <v>#N/A</v>
      </c>
      <c r="Q133" s="45" t="e">
        <f>M133*VLOOKUP(B133,Data_afgrøder!$A$1:$BX$29,COLUMN(Data_afgrøder!$BJ$2),FALSE)</f>
        <v>#N/A</v>
      </c>
      <c r="R133" s="126" t="e">
        <f>Q133*Forside!$B$3/100</f>
        <v>#N/A</v>
      </c>
      <c r="S133" s="44" t="e">
        <f>R133*44/28*Forside!$B$5</f>
        <v>#N/A</v>
      </c>
      <c r="T133" s="45" t="e">
        <f>N133*VLOOKUP(B133,Data_afgrøder!$A$1:$BR$29,COLUMN(Data_afgrøder!BK130),FALSE)</f>
        <v>#N/A</v>
      </c>
      <c r="U133" s="45" t="e">
        <f>T133*Forside!$B$3/100</f>
        <v>#N/A</v>
      </c>
      <c r="V133" s="44" t="e">
        <f>U133*44/28*Forside!$B$5</f>
        <v>#N/A</v>
      </c>
      <c r="W133" s="12">
        <f t="shared" ref="W133:W164" si="41">J133*0.0043</f>
        <v>0</v>
      </c>
      <c r="X133" s="44">
        <f>W133*44/28*Forside!$B$5</f>
        <v>0</v>
      </c>
      <c r="Y133" s="44">
        <f>IF(D133="JB11",'Emissioner organogen jord'!$J$4,0)</f>
        <v>0</v>
      </c>
      <c r="Z133" s="44">
        <f t="shared" ref="Z133:Z164" si="42">IF(D133="JB11",8,0)</f>
        <v>0</v>
      </c>
      <c r="AA133" s="44">
        <f>Y133+(Z133*44/28*Forside!$B$5)</f>
        <v>0</v>
      </c>
      <c r="AB133" s="44" t="e">
        <f>((M133+N133)*0.45*0.097*VLOOKUP(B133,Data_afgrøder!$A$1:$BM$28,COLUMN(Data_afgrøder!$AS$1),FALSE)*VLOOKUP(Beregninger_afgrøder!B133,Data_afgrøder!$A$1:$BN$29,COLUMN(Data_afgrøder!$AT$1),FALSE))-397</f>
        <v>#N/A</v>
      </c>
      <c r="AC133" s="44" t="e">
        <f t="shared" si="39"/>
        <v>#N/A</v>
      </c>
      <c r="AD133" s="44">
        <f t="shared" ref="AD133:AD164" si="43">0.37825*E133</f>
        <v>0</v>
      </c>
      <c r="AE133" s="12">
        <f>IF(H133&gt;0,H133,G133)*Forside!$B$8</f>
        <v>0</v>
      </c>
      <c r="AG133" s="12" t="e">
        <f>VLOOKUP(B133,Data_afgrøder!$A$2:$BO$28,COLUMN(Data_afgrøder!$BL$2),FALSE)</f>
        <v>#N/A</v>
      </c>
      <c r="AH133" s="12" t="e">
        <f>IF(AF133&gt;0,AF133,AG133)*Forside!$B$9</f>
        <v>#N/A</v>
      </c>
      <c r="AI133" s="110"/>
      <c r="AJ133" s="12" t="e">
        <f>VLOOKUP(B133,Data_afgrøder!$A$2:$BO$28,COLUMN(Data_afgrøder!$BM$2),FALSE)</f>
        <v>#N/A</v>
      </c>
      <c r="AK133" s="12" t="e">
        <f>Forside!$B$10*IF(AI133&gt;0,AI133,AJ133)</f>
        <v>#N/A</v>
      </c>
      <c r="AL133" s="12">
        <v>0</v>
      </c>
      <c r="AM133" s="12"/>
      <c r="AN133" s="44">
        <f>IF(Forside!S144="Beregn eller brug standardtal",Beregninger_brændstofforbrug!AE132,Forside!T144)</f>
        <v>0</v>
      </c>
      <c r="AO133" s="12" t="e">
        <f>VLOOKUP(B133,Data_afgrøder!$A$1:$BH$28,COLUMN(Data_afgrøder!AW:AW),FALSE)</f>
        <v>#N/A</v>
      </c>
      <c r="AP133" s="12">
        <f t="shared" ref="AP133:AP164" si="44">IF(K133="Ja, brug standardtal",AO133,IF(K133="Ja, manuel indtastning",L133,IF(K133="Nej",0,0)))</f>
        <v>0</v>
      </c>
      <c r="AQ133" s="12">
        <f>AP133*5*Forside!$B$6</f>
        <v>0</v>
      </c>
      <c r="AR133" s="12">
        <v>0</v>
      </c>
      <c r="AS133" s="12">
        <f>AR133*Forside!$B$6</f>
        <v>0</v>
      </c>
      <c r="AT133" s="12">
        <v>0</v>
      </c>
      <c r="AU133" s="12">
        <f>AT133*Forside!$B$7</f>
        <v>0</v>
      </c>
      <c r="AV133" s="44" t="e">
        <f t="shared" ref="AV133:AV164" si="45">AE133+AH133+AK133+AL133+AM133+AN133+AQ133+AS133+AU133</f>
        <v>#N/A</v>
      </c>
      <c r="AW133" s="92" t="e">
        <f t="shared" ref="AW133:AW164" si="46">O133+R133+U133+W133+Z133</f>
        <v>#N/A</v>
      </c>
      <c r="AX133" s="45" t="e">
        <f>AW133*44/28*Forside!$B$5</f>
        <v>#N/A</v>
      </c>
      <c r="AY133" s="44" t="e">
        <f t="shared" ref="AY133:AY164" si="47">AX133+Y133-AC133</f>
        <v>#N/A</v>
      </c>
      <c r="AZ133" s="44" t="e">
        <f t="shared" si="31"/>
        <v>#N/A</v>
      </c>
      <c r="BA133" s="44" t="e">
        <f t="shared" si="40"/>
        <v>#N/A</v>
      </c>
      <c r="BC133" s="110"/>
      <c r="BD133" s="153"/>
      <c r="BE133" s="153"/>
      <c r="BF133" s="153"/>
      <c r="BG133" s="108"/>
      <c r="BH133" s="108"/>
    </row>
    <row r="134" spans="1:60" x14ac:dyDescent="0.2">
      <c r="A134" s="12">
        <f>Forside!A145</f>
        <v>0</v>
      </c>
      <c r="B134" s="12">
        <f>Forside!B145</f>
        <v>0</v>
      </c>
      <c r="C134" s="53">
        <f>Forside!C145</f>
        <v>0</v>
      </c>
      <c r="D134" s="12">
        <f>Forside!D145</f>
        <v>0</v>
      </c>
      <c r="E134" s="12">
        <f>Forside!F145</f>
        <v>0</v>
      </c>
      <c r="F134" s="53">
        <f>Forside!H145</f>
        <v>0</v>
      </c>
      <c r="G134" s="12">
        <f>Forside!I145</f>
        <v>0</v>
      </c>
      <c r="H134" s="12">
        <f>Forside!J145</f>
        <v>0</v>
      </c>
      <c r="I134" s="12">
        <f>Forside!L145</f>
        <v>0</v>
      </c>
      <c r="J134" s="12">
        <f>Forside!O145</f>
        <v>0</v>
      </c>
      <c r="K134" s="12">
        <f>Forside!Q145</f>
        <v>0</v>
      </c>
      <c r="L134" s="12">
        <f>Forside!R145</f>
        <v>0</v>
      </c>
      <c r="M134" s="44" t="e">
        <f>VLOOKUP(B134,Data_afgrøder!$A$2:$BO$24,COLUMN(Data_afgrøder!BI:BI),FALSE)</f>
        <v>#N/A</v>
      </c>
      <c r="N134" s="44" t="e">
        <f>VLOOKUP(B134,Data_afgrøder!$A$2:$BO$24,COLUMN(Data_afgrøder!BG:BG),FALSE)</f>
        <v>#N/A</v>
      </c>
      <c r="O134" s="12" t="e">
        <f>(IF(H134&gt;0,H134,G134)-VLOOKUP(B134,Data_afgrøder!$A$1:$BH$28,COLUMN(Data_afgrøder!BF:BF),FALSE)-IFERROR(Beregninger_efterafgrøder_udlæg!L135,0))*Forside!$B$3/100</f>
        <v>#N/A</v>
      </c>
      <c r="P134" s="44" t="e">
        <f>O134*44/28*Forside!$B$5</f>
        <v>#N/A</v>
      </c>
      <c r="Q134" s="45" t="e">
        <f>M134*VLOOKUP(B134,Data_afgrøder!$A$1:$BX$29,COLUMN(Data_afgrøder!$BJ$2),FALSE)</f>
        <v>#N/A</v>
      </c>
      <c r="R134" s="126" t="e">
        <f>Q134*Forside!$B$3/100</f>
        <v>#N/A</v>
      </c>
      <c r="S134" s="44" t="e">
        <f>R134*44/28*Forside!$B$5</f>
        <v>#N/A</v>
      </c>
      <c r="T134" s="45" t="e">
        <f>N134*VLOOKUP(B134,Data_afgrøder!$A$1:$BR$29,COLUMN(Data_afgrøder!BK131),FALSE)</f>
        <v>#N/A</v>
      </c>
      <c r="U134" s="45" t="e">
        <f>T134*Forside!$B$3/100</f>
        <v>#N/A</v>
      </c>
      <c r="V134" s="44" t="e">
        <f>U134*44/28*Forside!$B$5</f>
        <v>#N/A</v>
      </c>
      <c r="W134" s="12">
        <f t="shared" si="41"/>
        <v>0</v>
      </c>
      <c r="X134" s="44">
        <f>W134*44/28*Forside!$B$5</f>
        <v>0</v>
      </c>
      <c r="Y134" s="44">
        <f>IF(D134="JB11",'Emissioner organogen jord'!$J$4,0)</f>
        <v>0</v>
      </c>
      <c r="Z134" s="44">
        <f t="shared" si="42"/>
        <v>0</v>
      </c>
      <c r="AA134" s="44">
        <f>Y134+(Z134*44/28*Forside!$B$5)</f>
        <v>0</v>
      </c>
      <c r="AB134" s="44" t="e">
        <f>((M134+N134)*0.45*0.097*VLOOKUP(B134,Data_afgrøder!$A$1:$BM$28,COLUMN(Data_afgrøder!$AS$1),FALSE)*VLOOKUP(Beregninger_afgrøder!B134,Data_afgrøder!$A$1:$BN$29,COLUMN(Data_afgrøder!$AT$1),FALSE))-397</f>
        <v>#N/A</v>
      </c>
      <c r="AC134" s="44" t="e">
        <f t="shared" si="39"/>
        <v>#N/A</v>
      </c>
      <c r="AD134" s="44">
        <f t="shared" si="43"/>
        <v>0</v>
      </c>
      <c r="AE134" s="12">
        <f>IF(H134&gt;0,H134,G134)*Forside!$B$8</f>
        <v>0</v>
      </c>
      <c r="AG134" s="12" t="e">
        <f>VLOOKUP(B134,Data_afgrøder!$A$2:$BO$28,COLUMN(Data_afgrøder!$BL$2),FALSE)</f>
        <v>#N/A</v>
      </c>
      <c r="AH134" s="12" t="e">
        <f>IF(AF134&gt;0,AF134,AG134)*Forside!$B$9</f>
        <v>#N/A</v>
      </c>
      <c r="AI134" s="110"/>
      <c r="AJ134" s="12" t="e">
        <f>VLOOKUP(B134,Data_afgrøder!$A$2:$BO$28,COLUMN(Data_afgrøder!$BM$2),FALSE)</f>
        <v>#N/A</v>
      </c>
      <c r="AK134" s="12" t="e">
        <f>Forside!$B$10*IF(AI134&gt;0,AI134,AJ134)</f>
        <v>#N/A</v>
      </c>
      <c r="AL134" s="12">
        <v>0</v>
      </c>
      <c r="AM134" s="12"/>
      <c r="AN134" s="44">
        <f>IF(Forside!S145="Beregn eller brug standardtal",Beregninger_brændstofforbrug!AE133,Forside!T145)</f>
        <v>0</v>
      </c>
      <c r="AO134" s="12" t="e">
        <f>VLOOKUP(B134,Data_afgrøder!$A$1:$BH$28,COLUMN(Data_afgrøder!AW:AW),FALSE)</f>
        <v>#N/A</v>
      </c>
      <c r="AP134" s="12">
        <f t="shared" si="44"/>
        <v>0</v>
      </c>
      <c r="AQ134" s="12">
        <f>AP134*5*Forside!$B$6</f>
        <v>0</v>
      </c>
      <c r="AR134" s="12">
        <v>0</v>
      </c>
      <c r="AS134" s="12">
        <f>AR134*Forside!$B$6</f>
        <v>0</v>
      </c>
      <c r="AT134" s="12">
        <v>0</v>
      </c>
      <c r="AU134" s="12">
        <f>AT134*Forside!$B$7</f>
        <v>0</v>
      </c>
      <c r="AV134" s="44" t="e">
        <f t="shared" si="45"/>
        <v>#N/A</v>
      </c>
      <c r="AW134" s="92" t="e">
        <f t="shared" si="46"/>
        <v>#N/A</v>
      </c>
      <c r="AX134" s="45" t="e">
        <f>AW134*44/28*Forside!$B$5</f>
        <v>#N/A</v>
      </c>
      <c r="AY134" s="44" t="e">
        <f t="shared" si="47"/>
        <v>#N/A</v>
      </c>
      <c r="AZ134" s="44" t="e">
        <f t="shared" ref="AZ134:AZ178" si="48">AE134+AH134+AK134+AL134+AM134+AN134+AQ134+AD134</f>
        <v>#N/A</v>
      </c>
      <c r="BA134" s="44" t="e">
        <f t="shared" si="40"/>
        <v>#N/A</v>
      </c>
      <c r="BC134" s="110"/>
      <c r="BD134" s="153"/>
      <c r="BE134" s="153"/>
      <c r="BF134" s="153"/>
      <c r="BG134" s="108"/>
      <c r="BH134" s="108"/>
    </row>
    <row r="135" spans="1:60" x14ac:dyDescent="0.2">
      <c r="A135" s="12">
        <f>Forside!A146</f>
        <v>0</v>
      </c>
      <c r="B135" s="12">
        <f>Forside!B146</f>
        <v>0</v>
      </c>
      <c r="C135" s="53">
        <f>Forside!C146</f>
        <v>0</v>
      </c>
      <c r="D135" s="12">
        <f>Forside!D146</f>
        <v>0</v>
      </c>
      <c r="E135" s="12">
        <f>Forside!F146</f>
        <v>0</v>
      </c>
      <c r="F135" s="53">
        <f>Forside!H146</f>
        <v>0</v>
      </c>
      <c r="G135" s="12">
        <f>Forside!I146</f>
        <v>0</v>
      </c>
      <c r="H135" s="12">
        <f>Forside!J146</f>
        <v>0</v>
      </c>
      <c r="I135" s="12">
        <f>Forside!L146</f>
        <v>0</v>
      </c>
      <c r="J135" s="12">
        <f>Forside!O146</f>
        <v>0</v>
      </c>
      <c r="K135" s="12">
        <f>Forside!Q146</f>
        <v>0</v>
      </c>
      <c r="L135" s="12">
        <f>Forside!R146</f>
        <v>0</v>
      </c>
      <c r="M135" s="44" t="e">
        <f>VLOOKUP(B135,Data_afgrøder!$A$2:$BO$24,COLUMN(Data_afgrøder!BI:BI),FALSE)</f>
        <v>#N/A</v>
      </c>
      <c r="N135" s="44" t="e">
        <f>VLOOKUP(B135,Data_afgrøder!$A$2:$BO$24,COLUMN(Data_afgrøder!BG:BG),FALSE)</f>
        <v>#N/A</v>
      </c>
      <c r="O135" s="12" t="e">
        <f>(IF(H135&gt;0,H135,G135)-VLOOKUP(B135,Data_afgrøder!$A$1:$BH$28,COLUMN(Data_afgrøder!BF:BF),FALSE)-IFERROR(Beregninger_efterafgrøder_udlæg!L136,0))*Forside!$B$3/100</f>
        <v>#N/A</v>
      </c>
      <c r="P135" s="44" t="e">
        <f>O135*44/28*Forside!$B$5</f>
        <v>#N/A</v>
      </c>
      <c r="Q135" s="45" t="e">
        <f>M135*VLOOKUP(B135,Data_afgrøder!$A$1:$BX$29,COLUMN(Data_afgrøder!$BJ$2),FALSE)</f>
        <v>#N/A</v>
      </c>
      <c r="R135" s="126" t="e">
        <f>Q135*Forside!$B$3/100</f>
        <v>#N/A</v>
      </c>
      <c r="S135" s="44" t="e">
        <f>R135*44/28*Forside!$B$5</f>
        <v>#N/A</v>
      </c>
      <c r="T135" s="45" t="e">
        <f>N135*VLOOKUP(B135,Data_afgrøder!$A$1:$BR$29,COLUMN(Data_afgrøder!BK132),FALSE)</f>
        <v>#N/A</v>
      </c>
      <c r="U135" s="45" t="e">
        <f>T135*Forside!$B$3/100</f>
        <v>#N/A</v>
      </c>
      <c r="V135" s="44" t="e">
        <f>U135*44/28*Forside!$B$5</f>
        <v>#N/A</v>
      </c>
      <c r="W135" s="12">
        <f t="shared" si="41"/>
        <v>0</v>
      </c>
      <c r="X135" s="44">
        <f>W135*44/28*Forside!$B$5</f>
        <v>0</v>
      </c>
      <c r="Y135" s="44">
        <f>IF(D135="JB11",'Emissioner organogen jord'!$J$4,0)</f>
        <v>0</v>
      </c>
      <c r="Z135" s="44">
        <f t="shared" si="42"/>
        <v>0</v>
      </c>
      <c r="AA135" s="44">
        <f>Y135+(Z135*44/28*Forside!$B$5)</f>
        <v>0</v>
      </c>
      <c r="AB135" s="44" t="e">
        <f>((M135+N135)*0.45*0.097*VLOOKUP(B135,Data_afgrøder!$A$1:$BM$28,COLUMN(Data_afgrøder!$AS$1),FALSE)*VLOOKUP(Beregninger_afgrøder!B135,Data_afgrøder!$A$1:$BN$29,COLUMN(Data_afgrøder!$AT$1),FALSE))-397</f>
        <v>#N/A</v>
      </c>
      <c r="AC135" s="44" t="e">
        <f t="shared" si="39"/>
        <v>#N/A</v>
      </c>
      <c r="AD135" s="44">
        <f t="shared" si="43"/>
        <v>0</v>
      </c>
      <c r="AE135" s="12">
        <f>IF(H135&gt;0,H135,G135)*Forside!$B$8</f>
        <v>0</v>
      </c>
      <c r="AG135" s="12" t="e">
        <f>VLOOKUP(B135,Data_afgrøder!$A$2:$BO$28,COLUMN(Data_afgrøder!$BL$2),FALSE)</f>
        <v>#N/A</v>
      </c>
      <c r="AH135" s="12" t="e">
        <f>IF(AF135&gt;0,AF135,AG135)*Forside!$B$9</f>
        <v>#N/A</v>
      </c>
      <c r="AI135" s="110"/>
      <c r="AJ135" s="12" t="e">
        <f>VLOOKUP(B135,Data_afgrøder!$A$2:$BO$28,COLUMN(Data_afgrøder!$BM$2),FALSE)</f>
        <v>#N/A</v>
      </c>
      <c r="AK135" s="12" t="e">
        <f>Forside!$B$10*IF(AI135&gt;0,AI135,AJ135)</f>
        <v>#N/A</v>
      </c>
      <c r="AL135" s="12">
        <v>0</v>
      </c>
      <c r="AM135" s="12"/>
      <c r="AN135" s="44">
        <f>IF(Forside!S146="Beregn eller brug standardtal",Beregninger_brændstofforbrug!AE134,Forside!T146)</f>
        <v>0</v>
      </c>
      <c r="AO135" s="12" t="e">
        <f>VLOOKUP(B135,Data_afgrøder!$A$1:$BH$28,COLUMN(Data_afgrøder!AW:AW),FALSE)</f>
        <v>#N/A</v>
      </c>
      <c r="AP135" s="12">
        <f t="shared" si="44"/>
        <v>0</v>
      </c>
      <c r="AQ135" s="12">
        <f>AP135*5*Forside!$B$6</f>
        <v>0</v>
      </c>
      <c r="AR135" s="12">
        <v>0</v>
      </c>
      <c r="AS135" s="12">
        <f>AR135*Forside!$B$6</f>
        <v>0</v>
      </c>
      <c r="AT135" s="12">
        <v>0</v>
      </c>
      <c r="AU135" s="12">
        <f>AT135*Forside!$B$7</f>
        <v>0</v>
      </c>
      <c r="AV135" s="44" t="e">
        <f t="shared" si="45"/>
        <v>#N/A</v>
      </c>
      <c r="AW135" s="92" t="e">
        <f t="shared" si="46"/>
        <v>#N/A</v>
      </c>
      <c r="AX135" s="45" t="e">
        <f>AW135*44/28*Forside!$B$5</f>
        <v>#N/A</v>
      </c>
      <c r="AY135" s="44" t="e">
        <f t="shared" si="47"/>
        <v>#N/A</v>
      </c>
      <c r="AZ135" s="44" t="e">
        <f t="shared" si="48"/>
        <v>#N/A</v>
      </c>
      <c r="BA135" s="44" t="e">
        <f t="shared" si="40"/>
        <v>#N/A</v>
      </c>
      <c r="BC135" s="110"/>
      <c r="BD135" s="153"/>
      <c r="BE135" s="153"/>
      <c r="BF135" s="153"/>
      <c r="BG135" s="108"/>
      <c r="BH135" s="108"/>
    </row>
    <row r="136" spans="1:60" x14ac:dyDescent="0.2">
      <c r="A136" s="12">
        <f>Forside!A147</f>
        <v>0</v>
      </c>
      <c r="B136" s="12">
        <f>Forside!B147</f>
        <v>0</v>
      </c>
      <c r="C136" s="53">
        <f>Forside!C147</f>
        <v>0</v>
      </c>
      <c r="D136" s="12">
        <f>Forside!D147</f>
        <v>0</v>
      </c>
      <c r="E136" s="12">
        <f>Forside!F147</f>
        <v>0</v>
      </c>
      <c r="F136" s="53">
        <f>Forside!H147</f>
        <v>0</v>
      </c>
      <c r="G136" s="12">
        <f>Forside!I147</f>
        <v>0</v>
      </c>
      <c r="H136" s="12">
        <f>Forside!J147</f>
        <v>0</v>
      </c>
      <c r="I136" s="12">
        <f>Forside!L147</f>
        <v>0</v>
      </c>
      <c r="J136" s="12">
        <f>Forside!O147</f>
        <v>0</v>
      </c>
      <c r="K136" s="12">
        <f>Forside!Q147</f>
        <v>0</v>
      </c>
      <c r="L136" s="12">
        <f>Forside!R147</f>
        <v>0</v>
      </c>
      <c r="M136" s="44" t="e">
        <f>VLOOKUP(B136,Data_afgrøder!$A$2:$BO$24,COLUMN(Data_afgrøder!BI:BI),FALSE)</f>
        <v>#N/A</v>
      </c>
      <c r="N136" s="44" t="e">
        <f>VLOOKUP(B136,Data_afgrøder!$A$2:$BO$24,COLUMN(Data_afgrøder!BG:BG),FALSE)</f>
        <v>#N/A</v>
      </c>
      <c r="O136" s="12" t="e">
        <f>(IF(H136&gt;0,H136,G136)-VLOOKUP(B136,Data_afgrøder!$A$1:$BH$28,COLUMN(Data_afgrøder!BF:BF),FALSE)-IFERROR(Beregninger_efterafgrøder_udlæg!L137,0))*Forside!$B$3/100</f>
        <v>#N/A</v>
      </c>
      <c r="P136" s="44" t="e">
        <f>O136*44/28*Forside!$B$5</f>
        <v>#N/A</v>
      </c>
      <c r="Q136" s="45" t="e">
        <f>M136*VLOOKUP(B136,Data_afgrøder!$A$1:$BX$29,COLUMN(Data_afgrøder!$BJ$2),FALSE)</f>
        <v>#N/A</v>
      </c>
      <c r="R136" s="126" t="e">
        <f>Q136*Forside!$B$3/100</f>
        <v>#N/A</v>
      </c>
      <c r="S136" s="44" t="e">
        <f>R136*44/28*Forside!$B$5</f>
        <v>#N/A</v>
      </c>
      <c r="T136" s="45" t="e">
        <f>N136*VLOOKUP(B136,Data_afgrøder!$A$1:$BR$29,COLUMN(Data_afgrøder!BK133),FALSE)</f>
        <v>#N/A</v>
      </c>
      <c r="U136" s="45" t="e">
        <f>T136*Forside!$B$3/100</f>
        <v>#N/A</v>
      </c>
      <c r="V136" s="44" t="e">
        <f>U136*44/28*Forside!$B$5</f>
        <v>#N/A</v>
      </c>
      <c r="W136" s="12">
        <f t="shared" si="41"/>
        <v>0</v>
      </c>
      <c r="X136" s="44">
        <f>W136*44/28*Forside!$B$5</f>
        <v>0</v>
      </c>
      <c r="Y136" s="44">
        <f>IF(D136="JB11",'Emissioner organogen jord'!$J$4,0)</f>
        <v>0</v>
      </c>
      <c r="Z136" s="44">
        <f t="shared" si="42"/>
        <v>0</v>
      </c>
      <c r="AA136" s="44">
        <f>Y136+(Z136*44/28*Forside!$B$5)</f>
        <v>0</v>
      </c>
      <c r="AB136" s="44" t="e">
        <f>((M136+N136)*0.45*0.097*VLOOKUP(B136,Data_afgrøder!$A$1:$BM$28,COLUMN(Data_afgrøder!$AS$1),FALSE)*VLOOKUP(Beregninger_afgrøder!B136,Data_afgrøder!$A$1:$BN$29,COLUMN(Data_afgrøder!$AT$1),FALSE))-397</f>
        <v>#N/A</v>
      </c>
      <c r="AC136" s="44" t="e">
        <f t="shared" si="39"/>
        <v>#N/A</v>
      </c>
      <c r="AD136" s="44">
        <f t="shared" si="43"/>
        <v>0</v>
      </c>
      <c r="AE136" s="12">
        <f>IF(H136&gt;0,H136,G136)*Forside!$B$8</f>
        <v>0</v>
      </c>
      <c r="AG136" s="12" t="e">
        <f>VLOOKUP(B136,Data_afgrøder!$A$2:$BO$28,COLUMN(Data_afgrøder!$BL$2),FALSE)</f>
        <v>#N/A</v>
      </c>
      <c r="AH136" s="12" t="e">
        <f>IF(AF136&gt;0,AF136,AG136)*Forside!$B$9</f>
        <v>#N/A</v>
      </c>
      <c r="AI136" s="110"/>
      <c r="AJ136" s="12" t="e">
        <f>VLOOKUP(B136,Data_afgrøder!$A$2:$BO$28,COLUMN(Data_afgrøder!$BM$2),FALSE)</f>
        <v>#N/A</v>
      </c>
      <c r="AK136" s="12" t="e">
        <f>Forside!$B$10*IF(AI136&gt;0,AI136,AJ136)</f>
        <v>#N/A</v>
      </c>
      <c r="AL136" s="12">
        <v>0</v>
      </c>
      <c r="AM136" s="12"/>
      <c r="AN136" s="44">
        <f>IF(Forside!S147="Beregn eller brug standardtal",Beregninger_brændstofforbrug!AE135,Forside!T147)</f>
        <v>0</v>
      </c>
      <c r="AO136" s="12" t="e">
        <f>VLOOKUP(B136,Data_afgrøder!$A$1:$BH$28,COLUMN(Data_afgrøder!AW:AW),FALSE)</f>
        <v>#N/A</v>
      </c>
      <c r="AP136" s="12">
        <f t="shared" si="44"/>
        <v>0</v>
      </c>
      <c r="AQ136" s="12">
        <f>AP136*5*Forside!$B$6</f>
        <v>0</v>
      </c>
      <c r="AR136" s="12">
        <v>0</v>
      </c>
      <c r="AS136" s="12">
        <f>AR136*Forside!$B$6</f>
        <v>0</v>
      </c>
      <c r="AT136" s="12">
        <v>0</v>
      </c>
      <c r="AU136" s="12">
        <f>AT136*Forside!$B$7</f>
        <v>0</v>
      </c>
      <c r="AV136" s="44" t="e">
        <f t="shared" si="45"/>
        <v>#N/A</v>
      </c>
      <c r="AW136" s="92" t="e">
        <f t="shared" si="46"/>
        <v>#N/A</v>
      </c>
      <c r="AX136" s="45" t="e">
        <f>AW136*44/28*Forside!$B$5</f>
        <v>#N/A</v>
      </c>
      <c r="AY136" s="44" t="e">
        <f t="shared" si="47"/>
        <v>#N/A</v>
      </c>
      <c r="AZ136" s="44" t="e">
        <f t="shared" si="48"/>
        <v>#N/A</v>
      </c>
      <c r="BA136" s="44" t="e">
        <f t="shared" si="40"/>
        <v>#N/A</v>
      </c>
      <c r="BC136" s="110"/>
      <c r="BD136" s="153"/>
      <c r="BE136" s="153"/>
      <c r="BF136" s="153"/>
      <c r="BG136" s="108"/>
      <c r="BH136" s="108"/>
    </row>
    <row r="137" spans="1:60" x14ac:dyDescent="0.2">
      <c r="A137" s="12">
        <f>Forside!A148</f>
        <v>0</v>
      </c>
      <c r="B137" s="12">
        <f>Forside!B148</f>
        <v>0</v>
      </c>
      <c r="C137" s="53">
        <f>Forside!C148</f>
        <v>0</v>
      </c>
      <c r="D137" s="12">
        <f>Forside!D148</f>
        <v>0</v>
      </c>
      <c r="E137" s="12">
        <f>Forside!F148</f>
        <v>0</v>
      </c>
      <c r="F137" s="53">
        <f>Forside!H148</f>
        <v>0</v>
      </c>
      <c r="G137" s="12">
        <f>Forside!I148</f>
        <v>0</v>
      </c>
      <c r="H137" s="12">
        <f>Forside!J148</f>
        <v>0</v>
      </c>
      <c r="I137" s="12">
        <f>Forside!L148</f>
        <v>0</v>
      </c>
      <c r="J137" s="12">
        <f>Forside!O148</f>
        <v>0</v>
      </c>
      <c r="K137" s="12">
        <f>Forside!Q148</f>
        <v>0</v>
      </c>
      <c r="L137" s="12">
        <f>Forside!R148</f>
        <v>0</v>
      </c>
      <c r="M137" s="44" t="e">
        <f>VLOOKUP(B137,Data_afgrøder!$A$2:$BO$24,COLUMN(Data_afgrøder!BI:BI),FALSE)</f>
        <v>#N/A</v>
      </c>
      <c r="N137" s="44" t="e">
        <f>VLOOKUP(B137,Data_afgrøder!$A$2:$BO$24,COLUMN(Data_afgrøder!BG:BG),FALSE)</f>
        <v>#N/A</v>
      </c>
      <c r="O137" s="12" t="e">
        <f>(IF(H137&gt;0,H137,G137)-VLOOKUP(B137,Data_afgrøder!$A$1:$BH$28,COLUMN(Data_afgrøder!BF:BF),FALSE)-IFERROR(Beregninger_efterafgrøder_udlæg!L138,0))*Forside!$B$3/100</f>
        <v>#N/A</v>
      </c>
      <c r="P137" s="44" t="e">
        <f>O137*44/28*Forside!$B$5</f>
        <v>#N/A</v>
      </c>
      <c r="Q137" s="45" t="e">
        <f>M137*VLOOKUP(B137,Data_afgrøder!$A$1:$BX$29,COLUMN(Data_afgrøder!$BJ$2),FALSE)</f>
        <v>#N/A</v>
      </c>
      <c r="R137" s="126" t="e">
        <f>Q137*Forside!$B$3/100</f>
        <v>#N/A</v>
      </c>
      <c r="S137" s="44" t="e">
        <f>R137*44/28*Forside!$B$5</f>
        <v>#N/A</v>
      </c>
      <c r="T137" s="45" t="e">
        <f>N137*VLOOKUP(B137,Data_afgrøder!$A$1:$BR$29,COLUMN(Data_afgrøder!BK134),FALSE)</f>
        <v>#N/A</v>
      </c>
      <c r="U137" s="45" t="e">
        <f>T137*Forside!$B$3/100</f>
        <v>#N/A</v>
      </c>
      <c r="V137" s="44" t="e">
        <f>U137*44/28*Forside!$B$5</f>
        <v>#N/A</v>
      </c>
      <c r="W137" s="12">
        <f t="shared" si="41"/>
        <v>0</v>
      </c>
      <c r="X137" s="44">
        <f>W137*44/28*Forside!$B$5</f>
        <v>0</v>
      </c>
      <c r="Y137" s="44">
        <f>IF(D137="JB11",'Emissioner organogen jord'!$J$4,0)</f>
        <v>0</v>
      </c>
      <c r="Z137" s="44">
        <f t="shared" si="42"/>
        <v>0</v>
      </c>
      <c r="AA137" s="44">
        <f>Y137+(Z137*44/28*Forside!$B$5)</f>
        <v>0</v>
      </c>
      <c r="AB137" s="44" t="e">
        <f>((M137+N137)*0.45*0.097*VLOOKUP(B137,Data_afgrøder!$A$1:$BM$28,COLUMN(Data_afgrøder!$AS$1),FALSE)*VLOOKUP(Beregninger_afgrøder!B137,Data_afgrøder!$A$1:$BN$29,COLUMN(Data_afgrøder!$AT$1),FALSE))-397</f>
        <v>#N/A</v>
      </c>
      <c r="AC137" s="44" t="e">
        <f t="shared" si="39"/>
        <v>#N/A</v>
      </c>
      <c r="AD137" s="44">
        <f t="shared" si="43"/>
        <v>0</v>
      </c>
      <c r="AE137" s="12">
        <f>IF(H137&gt;0,H137,G137)*Forside!$B$8</f>
        <v>0</v>
      </c>
      <c r="AG137" s="12" t="e">
        <f>VLOOKUP(B137,Data_afgrøder!$A$2:$BO$28,COLUMN(Data_afgrøder!$BL$2),FALSE)</f>
        <v>#N/A</v>
      </c>
      <c r="AH137" s="12" t="e">
        <f>IF(AF137&gt;0,AF137,AG137)*Forside!$B$9</f>
        <v>#N/A</v>
      </c>
      <c r="AI137" s="110"/>
      <c r="AJ137" s="12" t="e">
        <f>VLOOKUP(B137,Data_afgrøder!$A$2:$BO$28,COLUMN(Data_afgrøder!$BM$2),FALSE)</f>
        <v>#N/A</v>
      </c>
      <c r="AK137" s="12" t="e">
        <f>Forside!$B$10*IF(AI137&gt;0,AI137,AJ137)</f>
        <v>#N/A</v>
      </c>
      <c r="AL137" s="12">
        <v>0</v>
      </c>
      <c r="AM137" s="12"/>
      <c r="AN137" s="44">
        <f>IF(Forside!S148="Beregn eller brug standardtal",Beregninger_brændstofforbrug!AE136,Forside!T148)</f>
        <v>0</v>
      </c>
      <c r="AO137" s="12" t="e">
        <f>VLOOKUP(B137,Data_afgrøder!$A$1:$BH$28,COLUMN(Data_afgrøder!AW:AW),FALSE)</f>
        <v>#N/A</v>
      </c>
      <c r="AP137" s="12">
        <f t="shared" si="44"/>
        <v>0</v>
      </c>
      <c r="AQ137" s="12">
        <f>AP137*5*Forside!$B$6</f>
        <v>0</v>
      </c>
      <c r="AR137" s="12">
        <v>0</v>
      </c>
      <c r="AS137" s="12">
        <f>AR137*Forside!$B$6</f>
        <v>0</v>
      </c>
      <c r="AT137" s="12">
        <v>0</v>
      </c>
      <c r="AU137" s="12">
        <f>AT137*Forside!$B$7</f>
        <v>0</v>
      </c>
      <c r="AV137" s="44" t="e">
        <f t="shared" si="45"/>
        <v>#N/A</v>
      </c>
      <c r="AW137" s="92" t="e">
        <f t="shared" si="46"/>
        <v>#N/A</v>
      </c>
      <c r="AX137" s="45" t="e">
        <f>AW137*44/28*Forside!$B$5</f>
        <v>#N/A</v>
      </c>
      <c r="AY137" s="44" t="e">
        <f t="shared" si="47"/>
        <v>#N/A</v>
      </c>
      <c r="AZ137" s="44" t="e">
        <f t="shared" si="48"/>
        <v>#N/A</v>
      </c>
      <c r="BA137" s="44" t="e">
        <f t="shared" si="40"/>
        <v>#N/A</v>
      </c>
      <c r="BC137" s="110"/>
      <c r="BD137" s="153"/>
      <c r="BE137" s="153"/>
      <c r="BF137" s="153"/>
      <c r="BG137" s="108"/>
      <c r="BH137" s="108"/>
    </row>
    <row r="138" spans="1:60" x14ac:dyDescent="0.2">
      <c r="A138" s="12">
        <f>Forside!A149</f>
        <v>0</v>
      </c>
      <c r="B138" s="12">
        <f>Forside!B149</f>
        <v>0</v>
      </c>
      <c r="C138" s="53">
        <f>Forside!C149</f>
        <v>0</v>
      </c>
      <c r="D138" s="12">
        <f>Forside!D149</f>
        <v>0</v>
      </c>
      <c r="E138" s="12">
        <f>Forside!F149</f>
        <v>0</v>
      </c>
      <c r="F138" s="53">
        <f>Forside!H149</f>
        <v>0</v>
      </c>
      <c r="G138" s="12">
        <f>Forside!I149</f>
        <v>0</v>
      </c>
      <c r="H138" s="12">
        <f>Forside!J149</f>
        <v>0</v>
      </c>
      <c r="I138" s="12">
        <f>Forside!L149</f>
        <v>0</v>
      </c>
      <c r="J138" s="12">
        <f>Forside!O149</f>
        <v>0</v>
      </c>
      <c r="K138" s="12">
        <f>Forside!Q149</f>
        <v>0</v>
      </c>
      <c r="L138" s="12">
        <f>Forside!R149</f>
        <v>0</v>
      </c>
      <c r="M138" s="44" t="e">
        <f>VLOOKUP(B138,Data_afgrøder!$A$2:$BO$24,COLUMN(Data_afgrøder!BI:BI),FALSE)</f>
        <v>#N/A</v>
      </c>
      <c r="N138" s="44" t="e">
        <f>VLOOKUP(B138,Data_afgrøder!$A$2:$BO$24,COLUMN(Data_afgrøder!BG:BG),FALSE)</f>
        <v>#N/A</v>
      </c>
      <c r="O138" s="12" t="e">
        <f>(IF(H138&gt;0,H138,G138)-VLOOKUP(B138,Data_afgrøder!$A$1:$BH$28,COLUMN(Data_afgrøder!BF:BF),FALSE)-IFERROR(Beregninger_efterafgrøder_udlæg!L139,0))*Forside!$B$3/100</f>
        <v>#N/A</v>
      </c>
      <c r="P138" s="44" t="e">
        <f>O138*44/28*Forside!$B$5</f>
        <v>#N/A</v>
      </c>
      <c r="Q138" s="45" t="e">
        <f>M138*VLOOKUP(B138,Data_afgrøder!$A$1:$BX$29,COLUMN(Data_afgrøder!$BJ$2),FALSE)</f>
        <v>#N/A</v>
      </c>
      <c r="R138" s="126" t="e">
        <f>Q138*Forside!$B$3/100</f>
        <v>#N/A</v>
      </c>
      <c r="S138" s="44" t="e">
        <f>R138*44/28*Forside!$B$5</f>
        <v>#N/A</v>
      </c>
      <c r="T138" s="45" t="e">
        <f>N138*VLOOKUP(B138,Data_afgrøder!$A$1:$BR$29,COLUMN(Data_afgrøder!BK135),FALSE)</f>
        <v>#N/A</v>
      </c>
      <c r="U138" s="45" t="e">
        <f>T138*Forside!$B$3/100</f>
        <v>#N/A</v>
      </c>
      <c r="V138" s="44" t="e">
        <f>U138*44/28*Forside!$B$5</f>
        <v>#N/A</v>
      </c>
      <c r="W138" s="12">
        <f t="shared" si="41"/>
        <v>0</v>
      </c>
      <c r="X138" s="44">
        <f>W138*44/28*Forside!$B$5</f>
        <v>0</v>
      </c>
      <c r="Y138" s="44">
        <f>IF(D138="JB11",'Emissioner organogen jord'!$J$4,0)</f>
        <v>0</v>
      </c>
      <c r="Z138" s="44">
        <f t="shared" si="42"/>
        <v>0</v>
      </c>
      <c r="AA138" s="44">
        <f>Y138+(Z138*44/28*Forside!$B$5)</f>
        <v>0</v>
      </c>
      <c r="AB138" s="44" t="e">
        <f>((M138+N138)*0.45*0.097*VLOOKUP(B138,Data_afgrøder!$A$1:$BM$28,COLUMN(Data_afgrøder!$AS$1),FALSE)*VLOOKUP(Beregninger_afgrøder!B138,Data_afgrøder!$A$1:$BN$29,COLUMN(Data_afgrøder!$AT$1),FALSE))-397</f>
        <v>#N/A</v>
      </c>
      <c r="AC138" s="44" t="e">
        <f t="shared" si="39"/>
        <v>#N/A</v>
      </c>
      <c r="AD138" s="44">
        <f t="shared" si="43"/>
        <v>0</v>
      </c>
      <c r="AE138" s="12">
        <f>IF(H138&gt;0,H138,G138)*Forside!$B$8</f>
        <v>0</v>
      </c>
      <c r="AG138" s="12" t="e">
        <f>VLOOKUP(B138,Data_afgrøder!$A$2:$BO$28,COLUMN(Data_afgrøder!$BL$2),FALSE)</f>
        <v>#N/A</v>
      </c>
      <c r="AH138" s="12" t="e">
        <f>IF(AF138&gt;0,AF138,AG138)*Forside!$B$9</f>
        <v>#N/A</v>
      </c>
      <c r="AI138" s="110"/>
      <c r="AJ138" s="12" t="e">
        <f>VLOOKUP(B138,Data_afgrøder!$A$2:$BO$28,COLUMN(Data_afgrøder!$BM$2),FALSE)</f>
        <v>#N/A</v>
      </c>
      <c r="AK138" s="12" t="e">
        <f>Forside!$B$10*IF(AI138&gt;0,AI138,AJ138)</f>
        <v>#N/A</v>
      </c>
      <c r="AL138" s="12">
        <v>0</v>
      </c>
      <c r="AM138" s="12"/>
      <c r="AN138" s="44">
        <f>IF(Forside!S149="Beregn eller brug standardtal",Beregninger_brændstofforbrug!AE137,Forside!T149)</f>
        <v>0</v>
      </c>
      <c r="AO138" s="12" t="e">
        <f>VLOOKUP(B138,Data_afgrøder!$A$1:$BH$28,COLUMN(Data_afgrøder!AW:AW),FALSE)</f>
        <v>#N/A</v>
      </c>
      <c r="AP138" s="12">
        <f t="shared" si="44"/>
        <v>0</v>
      </c>
      <c r="AQ138" s="12">
        <f>AP138*5*Forside!$B$6</f>
        <v>0</v>
      </c>
      <c r="AR138" s="12">
        <v>0</v>
      </c>
      <c r="AS138" s="12">
        <f>AR138*Forside!$B$6</f>
        <v>0</v>
      </c>
      <c r="AT138" s="12">
        <v>0</v>
      </c>
      <c r="AU138" s="12">
        <f>AT138*Forside!$B$7</f>
        <v>0</v>
      </c>
      <c r="AV138" s="44" t="e">
        <f t="shared" si="45"/>
        <v>#N/A</v>
      </c>
      <c r="AW138" s="92" t="e">
        <f t="shared" si="46"/>
        <v>#N/A</v>
      </c>
      <c r="AX138" s="45" t="e">
        <f>AW138*44/28*Forside!$B$5</f>
        <v>#N/A</v>
      </c>
      <c r="AY138" s="44" t="e">
        <f t="shared" si="47"/>
        <v>#N/A</v>
      </c>
      <c r="AZ138" s="44" t="e">
        <f t="shared" si="48"/>
        <v>#N/A</v>
      </c>
      <c r="BA138" s="44" t="e">
        <f t="shared" si="40"/>
        <v>#N/A</v>
      </c>
      <c r="BC138" s="110"/>
      <c r="BD138" s="153"/>
      <c r="BE138" s="153"/>
      <c r="BF138" s="153"/>
      <c r="BG138" s="108"/>
      <c r="BH138" s="108"/>
    </row>
    <row r="139" spans="1:60" x14ac:dyDescent="0.2">
      <c r="A139" s="12">
        <f>Forside!A150</f>
        <v>0</v>
      </c>
      <c r="B139" s="12">
        <f>Forside!B150</f>
        <v>0</v>
      </c>
      <c r="C139" s="53">
        <f>Forside!C150</f>
        <v>0</v>
      </c>
      <c r="D139" s="12">
        <f>Forside!D150</f>
        <v>0</v>
      </c>
      <c r="E139" s="12">
        <f>Forside!F150</f>
        <v>0</v>
      </c>
      <c r="F139" s="53">
        <f>Forside!H150</f>
        <v>0</v>
      </c>
      <c r="G139" s="12">
        <f>Forside!I150</f>
        <v>0</v>
      </c>
      <c r="H139" s="12">
        <f>Forside!J150</f>
        <v>0</v>
      </c>
      <c r="I139" s="12">
        <f>Forside!L150</f>
        <v>0</v>
      </c>
      <c r="J139" s="12">
        <f>Forside!O150</f>
        <v>0</v>
      </c>
      <c r="K139" s="12">
        <f>Forside!Q150</f>
        <v>0</v>
      </c>
      <c r="L139" s="12">
        <f>Forside!R150</f>
        <v>0</v>
      </c>
      <c r="M139" s="44" t="e">
        <f>VLOOKUP(B139,Data_afgrøder!$A$2:$BO$24,COLUMN(Data_afgrøder!BI:BI),FALSE)</f>
        <v>#N/A</v>
      </c>
      <c r="N139" s="44" t="e">
        <f>VLOOKUP(B139,Data_afgrøder!$A$2:$BO$24,COLUMN(Data_afgrøder!BG:BG),FALSE)</f>
        <v>#N/A</v>
      </c>
      <c r="O139" s="12" t="e">
        <f>(IF(H139&gt;0,H139,G139)-VLOOKUP(B139,Data_afgrøder!$A$1:$BH$28,COLUMN(Data_afgrøder!BF:BF),FALSE)-IFERROR(Beregninger_efterafgrøder_udlæg!L140,0))*Forside!$B$3/100</f>
        <v>#N/A</v>
      </c>
      <c r="P139" s="44" t="e">
        <f>O139*44/28*Forside!$B$5</f>
        <v>#N/A</v>
      </c>
      <c r="Q139" s="45" t="e">
        <f>M139*VLOOKUP(B139,Data_afgrøder!$A$1:$BX$29,COLUMN(Data_afgrøder!$BJ$2),FALSE)</f>
        <v>#N/A</v>
      </c>
      <c r="R139" s="126" t="e">
        <f>Q139*Forside!$B$3/100</f>
        <v>#N/A</v>
      </c>
      <c r="S139" s="44" t="e">
        <f>R139*44/28*Forside!$B$5</f>
        <v>#N/A</v>
      </c>
      <c r="T139" s="45" t="e">
        <f>N139*VLOOKUP(B139,Data_afgrøder!$A$1:$BR$29,COLUMN(Data_afgrøder!BK136),FALSE)</f>
        <v>#N/A</v>
      </c>
      <c r="U139" s="45" t="e">
        <f>T139*Forside!$B$3/100</f>
        <v>#N/A</v>
      </c>
      <c r="V139" s="44" t="e">
        <f>U139*44/28*Forside!$B$5</f>
        <v>#N/A</v>
      </c>
      <c r="W139" s="12">
        <f t="shared" si="41"/>
        <v>0</v>
      </c>
      <c r="X139" s="44">
        <f>W139*44/28*Forside!$B$5</f>
        <v>0</v>
      </c>
      <c r="Y139" s="44">
        <f>IF(D139="JB11",'Emissioner organogen jord'!$J$4,0)</f>
        <v>0</v>
      </c>
      <c r="Z139" s="44">
        <f t="shared" si="42"/>
        <v>0</v>
      </c>
      <c r="AA139" s="44">
        <f>Y139+(Z139*44/28*Forside!$B$5)</f>
        <v>0</v>
      </c>
      <c r="AB139" s="44" t="e">
        <f>((M139+N139)*0.45*0.097*VLOOKUP(B139,Data_afgrøder!$A$1:$BM$28,COLUMN(Data_afgrøder!$AS$1),FALSE)*VLOOKUP(Beregninger_afgrøder!B139,Data_afgrøder!$A$1:$BN$29,COLUMN(Data_afgrøder!$AT$1),FALSE))-397</f>
        <v>#N/A</v>
      </c>
      <c r="AC139" s="44" t="e">
        <f t="shared" si="39"/>
        <v>#N/A</v>
      </c>
      <c r="AD139" s="44">
        <f t="shared" si="43"/>
        <v>0</v>
      </c>
      <c r="AE139" s="12">
        <f>IF(H139&gt;0,H139,G139)*Forside!$B$8</f>
        <v>0</v>
      </c>
      <c r="AG139" s="12" t="e">
        <f>VLOOKUP(B139,Data_afgrøder!$A$2:$BO$28,COLUMN(Data_afgrøder!$BL$2),FALSE)</f>
        <v>#N/A</v>
      </c>
      <c r="AH139" s="12" t="e">
        <f>IF(AF139&gt;0,AF139,AG139)*Forside!$B$9</f>
        <v>#N/A</v>
      </c>
      <c r="AI139" s="110"/>
      <c r="AJ139" s="12" t="e">
        <f>VLOOKUP(B139,Data_afgrøder!$A$2:$BO$28,COLUMN(Data_afgrøder!$BM$2),FALSE)</f>
        <v>#N/A</v>
      </c>
      <c r="AK139" s="12" t="e">
        <f>Forside!$B$10*IF(AI139&gt;0,AI139,AJ139)</f>
        <v>#N/A</v>
      </c>
      <c r="AL139" s="12">
        <v>0</v>
      </c>
      <c r="AM139" s="12"/>
      <c r="AN139" s="44">
        <f>IF(Forside!S150="Beregn eller brug standardtal",Beregninger_brændstofforbrug!AE138,Forside!T150)</f>
        <v>0</v>
      </c>
      <c r="AO139" s="12" t="e">
        <f>VLOOKUP(B139,Data_afgrøder!$A$1:$BH$28,COLUMN(Data_afgrøder!AW:AW),FALSE)</f>
        <v>#N/A</v>
      </c>
      <c r="AP139" s="12">
        <f t="shared" si="44"/>
        <v>0</v>
      </c>
      <c r="AQ139" s="12">
        <f>AP139*5*Forside!$B$6</f>
        <v>0</v>
      </c>
      <c r="AR139" s="12">
        <v>0</v>
      </c>
      <c r="AS139" s="12">
        <f>AR139*Forside!$B$6</f>
        <v>0</v>
      </c>
      <c r="AT139" s="12">
        <v>0</v>
      </c>
      <c r="AU139" s="12">
        <f>AT139*Forside!$B$7</f>
        <v>0</v>
      </c>
      <c r="AV139" s="44" t="e">
        <f t="shared" si="45"/>
        <v>#N/A</v>
      </c>
      <c r="AW139" s="92" t="e">
        <f t="shared" si="46"/>
        <v>#N/A</v>
      </c>
      <c r="AX139" s="45" t="e">
        <f>AW139*44/28*Forside!$B$5</f>
        <v>#N/A</v>
      </c>
      <c r="AY139" s="44" t="e">
        <f t="shared" si="47"/>
        <v>#N/A</v>
      </c>
      <c r="AZ139" s="44" t="e">
        <f t="shared" si="48"/>
        <v>#N/A</v>
      </c>
      <c r="BA139" s="44" t="e">
        <f t="shared" si="40"/>
        <v>#N/A</v>
      </c>
      <c r="BC139" s="110"/>
      <c r="BD139" s="153"/>
      <c r="BE139" s="153"/>
      <c r="BF139" s="153"/>
      <c r="BG139" s="108"/>
      <c r="BH139" s="108"/>
    </row>
    <row r="140" spans="1:60" x14ac:dyDescent="0.2">
      <c r="A140" s="12">
        <f>Forside!A151</f>
        <v>0</v>
      </c>
      <c r="B140" s="12">
        <f>Forside!B151</f>
        <v>0</v>
      </c>
      <c r="C140" s="53">
        <f>Forside!C151</f>
        <v>0</v>
      </c>
      <c r="D140" s="12">
        <f>Forside!D151</f>
        <v>0</v>
      </c>
      <c r="E140" s="12">
        <f>Forside!F151</f>
        <v>0</v>
      </c>
      <c r="F140" s="53">
        <f>Forside!H151</f>
        <v>0</v>
      </c>
      <c r="G140" s="12">
        <f>Forside!I151</f>
        <v>0</v>
      </c>
      <c r="H140" s="12">
        <f>Forside!J151</f>
        <v>0</v>
      </c>
      <c r="I140" s="12">
        <f>Forside!L151</f>
        <v>0</v>
      </c>
      <c r="J140" s="12">
        <f>Forside!O151</f>
        <v>0</v>
      </c>
      <c r="K140" s="12">
        <f>Forside!Q151</f>
        <v>0</v>
      </c>
      <c r="L140" s="12">
        <f>Forside!R151</f>
        <v>0</v>
      </c>
      <c r="M140" s="44" t="e">
        <f>VLOOKUP(B140,Data_afgrøder!$A$2:$BO$24,COLUMN(Data_afgrøder!BI:BI),FALSE)</f>
        <v>#N/A</v>
      </c>
      <c r="N140" s="44" t="e">
        <f>VLOOKUP(B140,Data_afgrøder!$A$2:$BO$24,COLUMN(Data_afgrøder!BG:BG),FALSE)</f>
        <v>#N/A</v>
      </c>
      <c r="O140" s="12" t="e">
        <f>(IF(H140&gt;0,H140,G140)-VLOOKUP(B140,Data_afgrøder!$A$1:$BH$28,COLUMN(Data_afgrøder!BF:BF),FALSE)-IFERROR(Beregninger_efterafgrøder_udlæg!L141,0))*Forside!$B$3/100</f>
        <v>#N/A</v>
      </c>
      <c r="P140" s="44" t="e">
        <f>O140*44/28*Forside!$B$5</f>
        <v>#N/A</v>
      </c>
      <c r="Q140" s="45" t="e">
        <f>M140*VLOOKUP(B140,Data_afgrøder!$A$1:$BX$29,COLUMN(Data_afgrøder!$BJ$2),FALSE)</f>
        <v>#N/A</v>
      </c>
      <c r="R140" s="126" t="e">
        <f>Q140*Forside!$B$3/100</f>
        <v>#N/A</v>
      </c>
      <c r="S140" s="44" t="e">
        <f>R140*44/28*Forside!$B$5</f>
        <v>#N/A</v>
      </c>
      <c r="T140" s="45" t="e">
        <f>N140*VLOOKUP(B140,Data_afgrøder!$A$1:$BR$29,COLUMN(Data_afgrøder!BK137),FALSE)</f>
        <v>#N/A</v>
      </c>
      <c r="U140" s="45" t="e">
        <f>T140*Forside!$B$3/100</f>
        <v>#N/A</v>
      </c>
      <c r="V140" s="44" t="e">
        <f>U140*44/28*Forside!$B$5</f>
        <v>#N/A</v>
      </c>
      <c r="W140" s="12">
        <f t="shared" si="41"/>
        <v>0</v>
      </c>
      <c r="X140" s="44">
        <f>W140*44/28*Forside!$B$5</f>
        <v>0</v>
      </c>
      <c r="Y140" s="44">
        <f>IF(D140="JB11",'Emissioner organogen jord'!$J$4,0)</f>
        <v>0</v>
      </c>
      <c r="Z140" s="44">
        <f t="shared" si="42"/>
        <v>0</v>
      </c>
      <c r="AA140" s="44">
        <f>Y140+(Z140*44/28*Forside!$B$5)</f>
        <v>0</v>
      </c>
      <c r="AB140" s="44" t="e">
        <f>((M140+N140)*0.45*0.097*VLOOKUP(B140,Data_afgrøder!$A$1:$BM$28,COLUMN(Data_afgrøder!$AS$1),FALSE)*VLOOKUP(Beregninger_afgrøder!B140,Data_afgrøder!$A$1:$BN$29,COLUMN(Data_afgrøder!$AT$1),FALSE))-397</f>
        <v>#N/A</v>
      </c>
      <c r="AC140" s="44" t="e">
        <f t="shared" si="39"/>
        <v>#N/A</v>
      </c>
      <c r="AD140" s="44">
        <f t="shared" si="43"/>
        <v>0</v>
      </c>
      <c r="AE140" s="12">
        <f>IF(H140&gt;0,H140,G140)*Forside!$B$8</f>
        <v>0</v>
      </c>
      <c r="AG140" s="12" t="e">
        <f>VLOOKUP(B140,Data_afgrøder!$A$2:$BO$28,COLUMN(Data_afgrøder!$BL$2),FALSE)</f>
        <v>#N/A</v>
      </c>
      <c r="AH140" s="12" t="e">
        <f>IF(AF140&gt;0,AF140,AG140)*Forside!$B$9</f>
        <v>#N/A</v>
      </c>
      <c r="AI140" s="110"/>
      <c r="AJ140" s="12" t="e">
        <f>VLOOKUP(B140,Data_afgrøder!$A$2:$BO$28,COLUMN(Data_afgrøder!$BM$2),FALSE)</f>
        <v>#N/A</v>
      </c>
      <c r="AK140" s="12" t="e">
        <f>Forside!$B$10*IF(AI140&gt;0,AI140,AJ140)</f>
        <v>#N/A</v>
      </c>
      <c r="AL140" s="12">
        <v>0</v>
      </c>
      <c r="AM140" s="12"/>
      <c r="AN140" s="44">
        <f>IF(Forside!S151="Beregn eller brug standardtal",Beregninger_brændstofforbrug!AE139,Forside!T151)</f>
        <v>0</v>
      </c>
      <c r="AO140" s="12" t="e">
        <f>VLOOKUP(B140,Data_afgrøder!$A$1:$BH$28,COLUMN(Data_afgrøder!AW:AW),FALSE)</f>
        <v>#N/A</v>
      </c>
      <c r="AP140" s="12">
        <f t="shared" si="44"/>
        <v>0</v>
      </c>
      <c r="AQ140" s="12">
        <f>AP140*5*Forside!$B$6</f>
        <v>0</v>
      </c>
      <c r="AR140" s="12">
        <v>0</v>
      </c>
      <c r="AS140" s="12">
        <f>AR140*Forside!$B$6</f>
        <v>0</v>
      </c>
      <c r="AT140" s="12">
        <v>0</v>
      </c>
      <c r="AU140" s="12">
        <f>AT140*Forside!$B$7</f>
        <v>0</v>
      </c>
      <c r="AV140" s="44" t="e">
        <f t="shared" si="45"/>
        <v>#N/A</v>
      </c>
      <c r="AW140" s="92" t="e">
        <f t="shared" si="46"/>
        <v>#N/A</v>
      </c>
      <c r="AX140" s="45" t="e">
        <f>AW140*44/28*Forside!$B$5</f>
        <v>#N/A</v>
      </c>
      <c r="AY140" s="44" t="e">
        <f t="shared" si="47"/>
        <v>#N/A</v>
      </c>
      <c r="AZ140" s="44" t="e">
        <f t="shared" si="48"/>
        <v>#N/A</v>
      </c>
      <c r="BA140" s="44" t="e">
        <f t="shared" si="40"/>
        <v>#N/A</v>
      </c>
      <c r="BC140" s="110"/>
      <c r="BD140" s="153"/>
      <c r="BE140" s="153"/>
      <c r="BF140" s="153"/>
      <c r="BG140" s="108"/>
      <c r="BH140" s="108"/>
    </row>
    <row r="141" spans="1:60" x14ac:dyDescent="0.2">
      <c r="A141" s="12">
        <f>Forside!A152</f>
        <v>0</v>
      </c>
      <c r="B141" s="12">
        <f>Forside!B152</f>
        <v>0</v>
      </c>
      <c r="C141" s="53">
        <f>Forside!C152</f>
        <v>0</v>
      </c>
      <c r="D141" s="12">
        <f>Forside!D152</f>
        <v>0</v>
      </c>
      <c r="E141" s="12">
        <f>Forside!F152</f>
        <v>0</v>
      </c>
      <c r="F141" s="53">
        <f>Forside!H152</f>
        <v>0</v>
      </c>
      <c r="G141" s="12">
        <f>Forside!I152</f>
        <v>0</v>
      </c>
      <c r="H141" s="12">
        <f>Forside!J152</f>
        <v>0</v>
      </c>
      <c r="I141" s="12">
        <f>Forside!L152</f>
        <v>0</v>
      </c>
      <c r="J141" s="12">
        <f>Forside!O152</f>
        <v>0</v>
      </c>
      <c r="K141" s="12">
        <f>Forside!Q152</f>
        <v>0</v>
      </c>
      <c r="L141" s="12">
        <f>Forside!R152</f>
        <v>0</v>
      </c>
      <c r="M141" s="44" t="e">
        <f>VLOOKUP(B141,Data_afgrøder!$A$2:$BO$24,COLUMN(Data_afgrøder!BI:BI),FALSE)</f>
        <v>#N/A</v>
      </c>
      <c r="N141" s="44" t="e">
        <f>VLOOKUP(B141,Data_afgrøder!$A$2:$BO$24,COLUMN(Data_afgrøder!BG:BG),FALSE)</f>
        <v>#N/A</v>
      </c>
      <c r="O141" s="12" t="e">
        <f>(IF(H141&gt;0,H141,G141)-VLOOKUP(B141,Data_afgrøder!$A$1:$BH$28,COLUMN(Data_afgrøder!BF:BF),FALSE)-IFERROR(Beregninger_efterafgrøder_udlæg!L142,0))*Forside!$B$3/100</f>
        <v>#N/A</v>
      </c>
      <c r="P141" s="44" t="e">
        <f>O141*44/28*Forside!$B$5</f>
        <v>#N/A</v>
      </c>
      <c r="Q141" s="45" t="e">
        <f>M141*VLOOKUP(B141,Data_afgrøder!$A$1:$BX$29,COLUMN(Data_afgrøder!$BJ$2),FALSE)</f>
        <v>#N/A</v>
      </c>
      <c r="R141" s="126" t="e">
        <f>Q141*Forside!$B$3/100</f>
        <v>#N/A</v>
      </c>
      <c r="S141" s="44" t="e">
        <f>R141*44/28*Forside!$B$5</f>
        <v>#N/A</v>
      </c>
      <c r="T141" s="45" t="e">
        <f>N141*VLOOKUP(B141,Data_afgrøder!$A$1:$BR$29,COLUMN(Data_afgrøder!BK138),FALSE)</f>
        <v>#N/A</v>
      </c>
      <c r="U141" s="45" t="e">
        <f>T141*Forside!$B$3/100</f>
        <v>#N/A</v>
      </c>
      <c r="V141" s="44" t="e">
        <f>U141*44/28*Forside!$B$5</f>
        <v>#N/A</v>
      </c>
      <c r="W141" s="12">
        <f t="shared" si="41"/>
        <v>0</v>
      </c>
      <c r="X141" s="44">
        <f>W141*44/28*Forside!$B$5</f>
        <v>0</v>
      </c>
      <c r="Y141" s="44">
        <f>IF(D141="JB11",'Emissioner organogen jord'!$J$4,0)</f>
        <v>0</v>
      </c>
      <c r="Z141" s="44">
        <f t="shared" si="42"/>
        <v>0</v>
      </c>
      <c r="AA141" s="44">
        <f>Y141+(Z141*44/28*Forside!$B$5)</f>
        <v>0</v>
      </c>
      <c r="AB141" s="44" t="e">
        <f>((M141+N141)*0.45*0.097*VLOOKUP(B141,Data_afgrøder!$A$1:$BM$28,COLUMN(Data_afgrøder!$AS$1),FALSE)*VLOOKUP(Beregninger_afgrøder!B141,Data_afgrøder!$A$1:$BN$29,COLUMN(Data_afgrøder!$AT$1),FALSE))-397</f>
        <v>#N/A</v>
      </c>
      <c r="AC141" s="44" t="e">
        <f t="shared" si="39"/>
        <v>#N/A</v>
      </c>
      <c r="AD141" s="44">
        <f t="shared" si="43"/>
        <v>0</v>
      </c>
      <c r="AE141" s="12">
        <f>IF(H141&gt;0,H141,G141)*Forside!$B$8</f>
        <v>0</v>
      </c>
      <c r="AG141" s="12" t="e">
        <f>VLOOKUP(B141,Data_afgrøder!$A$2:$BO$28,COLUMN(Data_afgrøder!$BL$2),FALSE)</f>
        <v>#N/A</v>
      </c>
      <c r="AH141" s="12" t="e">
        <f>IF(AF141&gt;0,AF141,AG141)*Forside!$B$9</f>
        <v>#N/A</v>
      </c>
      <c r="AI141" s="110"/>
      <c r="AJ141" s="12" t="e">
        <f>VLOOKUP(B141,Data_afgrøder!$A$2:$BO$28,COLUMN(Data_afgrøder!$BM$2),FALSE)</f>
        <v>#N/A</v>
      </c>
      <c r="AK141" s="12" t="e">
        <f>Forside!$B$10*IF(AI141&gt;0,AI141,AJ141)</f>
        <v>#N/A</v>
      </c>
      <c r="AL141" s="12">
        <v>0</v>
      </c>
      <c r="AM141" s="12"/>
      <c r="AN141" s="44">
        <f>IF(Forside!S152="Beregn eller brug standardtal",Beregninger_brændstofforbrug!AE140,Forside!T152)</f>
        <v>0</v>
      </c>
      <c r="AO141" s="12" t="e">
        <f>VLOOKUP(B141,Data_afgrøder!$A$1:$BH$28,COLUMN(Data_afgrøder!AW:AW),FALSE)</f>
        <v>#N/A</v>
      </c>
      <c r="AP141" s="12">
        <f t="shared" si="44"/>
        <v>0</v>
      </c>
      <c r="AQ141" s="12">
        <f>AP141*5*Forside!$B$6</f>
        <v>0</v>
      </c>
      <c r="AR141" s="12">
        <v>0</v>
      </c>
      <c r="AS141" s="12">
        <f>AR141*Forside!$B$6</f>
        <v>0</v>
      </c>
      <c r="AT141" s="12">
        <v>0</v>
      </c>
      <c r="AU141" s="12">
        <f>AT141*Forside!$B$7</f>
        <v>0</v>
      </c>
      <c r="AV141" s="44" t="e">
        <f t="shared" si="45"/>
        <v>#N/A</v>
      </c>
      <c r="AW141" s="92" t="e">
        <f t="shared" si="46"/>
        <v>#N/A</v>
      </c>
      <c r="AX141" s="45" t="e">
        <f>AW141*44/28*Forside!$B$5</f>
        <v>#N/A</v>
      </c>
      <c r="AY141" s="44" t="e">
        <f t="shared" si="47"/>
        <v>#N/A</v>
      </c>
      <c r="AZ141" s="44" t="e">
        <f t="shared" si="48"/>
        <v>#N/A</v>
      </c>
      <c r="BA141" s="44" t="e">
        <f t="shared" si="40"/>
        <v>#N/A</v>
      </c>
      <c r="BC141" s="110"/>
      <c r="BD141" s="153"/>
      <c r="BE141" s="153"/>
      <c r="BF141" s="153"/>
      <c r="BG141" s="108"/>
      <c r="BH141" s="108"/>
    </row>
    <row r="142" spans="1:60" x14ac:dyDescent="0.2">
      <c r="A142" s="12">
        <f>Forside!A153</f>
        <v>0</v>
      </c>
      <c r="B142" s="12">
        <f>Forside!B153</f>
        <v>0</v>
      </c>
      <c r="C142" s="53">
        <f>Forside!C153</f>
        <v>0</v>
      </c>
      <c r="D142" s="12">
        <f>Forside!D153</f>
        <v>0</v>
      </c>
      <c r="E142" s="12">
        <f>Forside!F153</f>
        <v>0</v>
      </c>
      <c r="F142" s="53">
        <f>Forside!H153</f>
        <v>0</v>
      </c>
      <c r="G142" s="12">
        <f>Forside!I153</f>
        <v>0</v>
      </c>
      <c r="H142" s="12">
        <f>Forside!J153</f>
        <v>0</v>
      </c>
      <c r="I142" s="12">
        <f>Forside!L153</f>
        <v>0</v>
      </c>
      <c r="J142" s="12">
        <f>Forside!O153</f>
        <v>0</v>
      </c>
      <c r="K142" s="12">
        <f>Forside!Q153</f>
        <v>0</v>
      </c>
      <c r="L142" s="12">
        <f>Forside!R153</f>
        <v>0</v>
      </c>
      <c r="M142" s="44" t="e">
        <f>VLOOKUP(B142,Data_afgrøder!$A$2:$BO$24,COLUMN(Data_afgrøder!BI:BI),FALSE)</f>
        <v>#N/A</v>
      </c>
      <c r="N142" s="44" t="e">
        <f>VLOOKUP(B142,Data_afgrøder!$A$2:$BO$24,COLUMN(Data_afgrøder!BG:BG),FALSE)</f>
        <v>#N/A</v>
      </c>
      <c r="O142" s="12" t="e">
        <f>(IF(H142&gt;0,H142,G142)-VLOOKUP(B142,Data_afgrøder!$A$1:$BH$28,COLUMN(Data_afgrøder!BF:BF),FALSE)-IFERROR(Beregninger_efterafgrøder_udlæg!L143,0))*Forside!$B$3/100</f>
        <v>#N/A</v>
      </c>
      <c r="P142" s="44" t="e">
        <f>O142*44/28*Forside!$B$5</f>
        <v>#N/A</v>
      </c>
      <c r="Q142" s="45" t="e">
        <f>M142*VLOOKUP(B142,Data_afgrøder!$A$1:$BX$29,COLUMN(Data_afgrøder!$BJ$2),FALSE)</f>
        <v>#N/A</v>
      </c>
      <c r="R142" s="126" t="e">
        <f>Q142*Forside!$B$3/100</f>
        <v>#N/A</v>
      </c>
      <c r="S142" s="44" t="e">
        <f>R142*44/28*Forside!$B$5</f>
        <v>#N/A</v>
      </c>
      <c r="T142" s="45" t="e">
        <f>N142*VLOOKUP(B142,Data_afgrøder!$A$1:$BR$29,COLUMN(Data_afgrøder!BK139),FALSE)</f>
        <v>#N/A</v>
      </c>
      <c r="U142" s="45" t="e">
        <f>T142*Forside!$B$3/100</f>
        <v>#N/A</v>
      </c>
      <c r="V142" s="44" t="e">
        <f>U142*44/28*Forside!$B$5</f>
        <v>#N/A</v>
      </c>
      <c r="W142" s="12">
        <f t="shared" si="41"/>
        <v>0</v>
      </c>
      <c r="X142" s="44">
        <f>W142*44/28*Forside!$B$5</f>
        <v>0</v>
      </c>
      <c r="Y142" s="44">
        <f>IF(D142="JB11",'Emissioner organogen jord'!$J$4,0)</f>
        <v>0</v>
      </c>
      <c r="Z142" s="44">
        <f t="shared" si="42"/>
        <v>0</v>
      </c>
      <c r="AA142" s="44">
        <f>Y142+(Z142*44/28*Forside!$B$5)</f>
        <v>0</v>
      </c>
      <c r="AB142" s="44" t="e">
        <f>((M142+N142)*0.45*0.097*VLOOKUP(B142,Data_afgrøder!$A$1:$BM$28,COLUMN(Data_afgrøder!$AS$1),FALSE)*VLOOKUP(Beregninger_afgrøder!B142,Data_afgrøder!$A$1:$BN$29,COLUMN(Data_afgrøder!$AT$1),FALSE))-397</f>
        <v>#N/A</v>
      </c>
      <c r="AC142" s="44" t="e">
        <f t="shared" si="39"/>
        <v>#N/A</v>
      </c>
      <c r="AD142" s="44">
        <f t="shared" si="43"/>
        <v>0</v>
      </c>
      <c r="AE142" s="12">
        <f>IF(H142&gt;0,H142,G142)*Forside!$B$8</f>
        <v>0</v>
      </c>
      <c r="AG142" s="12" t="e">
        <f>VLOOKUP(B142,Data_afgrøder!$A$2:$BO$28,COLUMN(Data_afgrøder!$BL$2),FALSE)</f>
        <v>#N/A</v>
      </c>
      <c r="AH142" s="12" t="e">
        <f>IF(AF142&gt;0,AF142,AG142)*Forside!$B$9</f>
        <v>#N/A</v>
      </c>
      <c r="AI142" s="110"/>
      <c r="AJ142" s="12" t="e">
        <f>VLOOKUP(B142,Data_afgrøder!$A$2:$BO$28,COLUMN(Data_afgrøder!$BM$2),FALSE)</f>
        <v>#N/A</v>
      </c>
      <c r="AK142" s="12" t="e">
        <f>Forside!$B$10*IF(AI142&gt;0,AI142,AJ142)</f>
        <v>#N/A</v>
      </c>
      <c r="AL142" s="12">
        <v>0</v>
      </c>
      <c r="AM142" s="12"/>
      <c r="AN142" s="44">
        <f>IF(Forside!S153="Beregn eller brug standardtal",Beregninger_brændstofforbrug!AE141,Forside!T153)</f>
        <v>0</v>
      </c>
      <c r="AO142" s="12" t="e">
        <f>VLOOKUP(B142,Data_afgrøder!$A$1:$BH$28,COLUMN(Data_afgrøder!AW:AW),FALSE)</f>
        <v>#N/A</v>
      </c>
      <c r="AP142" s="12">
        <f t="shared" si="44"/>
        <v>0</v>
      </c>
      <c r="AQ142" s="12">
        <f>AP142*5*Forside!$B$6</f>
        <v>0</v>
      </c>
      <c r="AR142" s="12">
        <v>0</v>
      </c>
      <c r="AS142" s="12">
        <f>AR142*Forside!$B$6</f>
        <v>0</v>
      </c>
      <c r="AT142" s="12">
        <v>0</v>
      </c>
      <c r="AU142" s="12">
        <f>AT142*Forside!$B$7</f>
        <v>0</v>
      </c>
      <c r="AV142" s="44" t="e">
        <f t="shared" si="45"/>
        <v>#N/A</v>
      </c>
      <c r="AW142" s="92" t="e">
        <f t="shared" si="46"/>
        <v>#N/A</v>
      </c>
      <c r="AX142" s="45" t="e">
        <f>AW142*44/28*Forside!$B$5</f>
        <v>#N/A</v>
      </c>
      <c r="AY142" s="44" t="e">
        <f t="shared" si="47"/>
        <v>#N/A</v>
      </c>
      <c r="AZ142" s="44" t="e">
        <f t="shared" si="48"/>
        <v>#N/A</v>
      </c>
      <c r="BA142" s="44" t="e">
        <f t="shared" si="40"/>
        <v>#N/A</v>
      </c>
      <c r="BC142" s="110"/>
      <c r="BD142" s="153"/>
      <c r="BE142" s="153"/>
      <c r="BF142" s="153"/>
      <c r="BG142" s="108"/>
      <c r="BH142" s="108"/>
    </row>
    <row r="143" spans="1:60" x14ac:dyDescent="0.2">
      <c r="A143" s="12">
        <f>Forside!A154</f>
        <v>0</v>
      </c>
      <c r="B143" s="12">
        <f>Forside!B154</f>
        <v>0</v>
      </c>
      <c r="C143" s="53">
        <f>Forside!C154</f>
        <v>0</v>
      </c>
      <c r="D143" s="12">
        <f>Forside!D154</f>
        <v>0</v>
      </c>
      <c r="E143" s="12">
        <f>Forside!F154</f>
        <v>0</v>
      </c>
      <c r="F143" s="53">
        <f>Forside!H154</f>
        <v>0</v>
      </c>
      <c r="G143" s="12">
        <f>Forside!I154</f>
        <v>0</v>
      </c>
      <c r="H143" s="12">
        <f>Forside!J154</f>
        <v>0</v>
      </c>
      <c r="I143" s="12">
        <f>Forside!L154</f>
        <v>0</v>
      </c>
      <c r="J143" s="12">
        <f>Forside!O154</f>
        <v>0</v>
      </c>
      <c r="K143" s="12">
        <f>Forside!Q154</f>
        <v>0</v>
      </c>
      <c r="L143" s="12">
        <f>Forside!R154</f>
        <v>0</v>
      </c>
      <c r="M143" s="44" t="e">
        <f>VLOOKUP(B143,Data_afgrøder!$A$2:$BO$24,COLUMN(Data_afgrøder!BI:BI),FALSE)</f>
        <v>#N/A</v>
      </c>
      <c r="N143" s="44" t="e">
        <f>VLOOKUP(B143,Data_afgrøder!$A$2:$BO$24,COLUMN(Data_afgrøder!BG:BG),FALSE)</f>
        <v>#N/A</v>
      </c>
      <c r="O143" s="12" t="e">
        <f>(IF(H143&gt;0,H143,G143)-VLOOKUP(B143,Data_afgrøder!$A$1:$BH$28,COLUMN(Data_afgrøder!BF:BF),FALSE)-IFERROR(Beregninger_efterafgrøder_udlæg!L144,0))*Forside!$B$3/100</f>
        <v>#N/A</v>
      </c>
      <c r="P143" s="44" t="e">
        <f>O143*44/28*Forside!$B$5</f>
        <v>#N/A</v>
      </c>
      <c r="Q143" s="45" t="e">
        <f>M143*VLOOKUP(B143,Data_afgrøder!$A$1:$BX$29,COLUMN(Data_afgrøder!$BJ$2),FALSE)</f>
        <v>#N/A</v>
      </c>
      <c r="R143" s="126" t="e">
        <f>Q143*Forside!$B$3/100</f>
        <v>#N/A</v>
      </c>
      <c r="S143" s="44" t="e">
        <f>R143*44/28*Forside!$B$5</f>
        <v>#N/A</v>
      </c>
      <c r="T143" s="45" t="e">
        <f>N143*VLOOKUP(B143,Data_afgrøder!$A$1:$BR$29,COLUMN(Data_afgrøder!BK140),FALSE)</f>
        <v>#N/A</v>
      </c>
      <c r="U143" s="45" t="e">
        <f>T143*Forside!$B$3/100</f>
        <v>#N/A</v>
      </c>
      <c r="V143" s="44" t="e">
        <f>U143*44/28*Forside!$B$5</f>
        <v>#N/A</v>
      </c>
      <c r="W143" s="12">
        <f t="shared" si="41"/>
        <v>0</v>
      </c>
      <c r="X143" s="44">
        <f>W143*44/28*Forside!$B$5</f>
        <v>0</v>
      </c>
      <c r="Y143" s="44">
        <f>IF(D143="JB11",'Emissioner organogen jord'!$J$4,0)</f>
        <v>0</v>
      </c>
      <c r="Z143" s="44">
        <f t="shared" si="42"/>
        <v>0</v>
      </c>
      <c r="AA143" s="44">
        <f>Y143+(Z143*44/28*Forside!$B$5)</f>
        <v>0</v>
      </c>
      <c r="AB143" s="44" t="e">
        <f>((M143+N143)*0.45*0.097*VLOOKUP(B143,Data_afgrøder!$A$1:$BM$28,COLUMN(Data_afgrøder!$AS$1),FALSE)*VLOOKUP(Beregninger_afgrøder!B143,Data_afgrøder!$A$1:$BN$29,COLUMN(Data_afgrøder!$AT$1),FALSE))-397</f>
        <v>#N/A</v>
      </c>
      <c r="AC143" s="44" t="e">
        <f t="shared" si="39"/>
        <v>#N/A</v>
      </c>
      <c r="AD143" s="44">
        <f t="shared" si="43"/>
        <v>0</v>
      </c>
      <c r="AE143" s="12">
        <f>IF(H143&gt;0,H143,G143)*Forside!$B$8</f>
        <v>0</v>
      </c>
      <c r="AG143" s="12" t="e">
        <f>VLOOKUP(B143,Data_afgrøder!$A$2:$BO$28,COLUMN(Data_afgrøder!$BL$2),FALSE)</f>
        <v>#N/A</v>
      </c>
      <c r="AH143" s="12" t="e">
        <f>IF(AF143&gt;0,AF143,AG143)*Forside!$B$9</f>
        <v>#N/A</v>
      </c>
      <c r="AI143" s="110"/>
      <c r="AJ143" s="12" t="e">
        <f>VLOOKUP(B143,Data_afgrøder!$A$2:$BO$28,COLUMN(Data_afgrøder!$BM$2),FALSE)</f>
        <v>#N/A</v>
      </c>
      <c r="AK143" s="12" t="e">
        <f>Forside!$B$10*IF(AI143&gt;0,AI143,AJ143)</f>
        <v>#N/A</v>
      </c>
      <c r="AL143" s="12">
        <v>0</v>
      </c>
      <c r="AM143" s="12"/>
      <c r="AN143" s="44">
        <f>IF(Forside!S154="Beregn eller brug standardtal",Beregninger_brændstofforbrug!AE142,Forside!T154)</f>
        <v>0</v>
      </c>
      <c r="AO143" s="12" t="e">
        <f>VLOOKUP(B143,Data_afgrøder!$A$1:$BH$28,COLUMN(Data_afgrøder!AW:AW),FALSE)</f>
        <v>#N/A</v>
      </c>
      <c r="AP143" s="12">
        <f t="shared" si="44"/>
        <v>0</v>
      </c>
      <c r="AQ143" s="12">
        <f>AP143*5*Forside!$B$6</f>
        <v>0</v>
      </c>
      <c r="AR143" s="12">
        <v>0</v>
      </c>
      <c r="AS143" s="12">
        <f>AR143*Forside!$B$6</f>
        <v>0</v>
      </c>
      <c r="AT143" s="12">
        <v>0</v>
      </c>
      <c r="AU143" s="12">
        <f>AT143*Forside!$B$7</f>
        <v>0</v>
      </c>
      <c r="AV143" s="44" t="e">
        <f t="shared" si="45"/>
        <v>#N/A</v>
      </c>
      <c r="AW143" s="92" t="e">
        <f t="shared" si="46"/>
        <v>#N/A</v>
      </c>
      <c r="AX143" s="45" t="e">
        <f>AW143*44/28*Forside!$B$5</f>
        <v>#N/A</v>
      </c>
      <c r="AY143" s="44" t="e">
        <f t="shared" si="47"/>
        <v>#N/A</v>
      </c>
      <c r="AZ143" s="44" t="e">
        <f t="shared" si="48"/>
        <v>#N/A</v>
      </c>
      <c r="BA143" s="44" t="e">
        <f t="shared" si="40"/>
        <v>#N/A</v>
      </c>
      <c r="BC143" s="110"/>
      <c r="BD143" s="153"/>
      <c r="BE143" s="153"/>
      <c r="BF143" s="153"/>
      <c r="BG143" s="108"/>
      <c r="BH143" s="108"/>
    </row>
    <row r="144" spans="1:60" x14ac:dyDescent="0.2">
      <c r="A144" s="12">
        <f>Forside!A155</f>
        <v>0</v>
      </c>
      <c r="B144" s="12">
        <f>Forside!B155</f>
        <v>0</v>
      </c>
      <c r="C144" s="53">
        <f>Forside!C155</f>
        <v>0</v>
      </c>
      <c r="D144" s="12">
        <f>Forside!D155</f>
        <v>0</v>
      </c>
      <c r="E144" s="12">
        <f>Forside!F155</f>
        <v>0</v>
      </c>
      <c r="F144" s="53">
        <f>Forside!H155</f>
        <v>0</v>
      </c>
      <c r="G144" s="12">
        <f>Forside!I155</f>
        <v>0</v>
      </c>
      <c r="H144" s="12">
        <f>Forside!J155</f>
        <v>0</v>
      </c>
      <c r="I144" s="12">
        <f>Forside!L155</f>
        <v>0</v>
      </c>
      <c r="J144" s="12">
        <f>Forside!O155</f>
        <v>0</v>
      </c>
      <c r="K144" s="12">
        <f>Forside!Q155</f>
        <v>0</v>
      </c>
      <c r="L144" s="12">
        <f>Forside!R155</f>
        <v>0</v>
      </c>
      <c r="M144" s="44" t="e">
        <f>VLOOKUP(B144,Data_afgrøder!$A$2:$BO$24,COLUMN(Data_afgrøder!BI:BI),FALSE)</f>
        <v>#N/A</v>
      </c>
      <c r="N144" s="44" t="e">
        <f>VLOOKUP(B144,Data_afgrøder!$A$2:$BO$24,COLUMN(Data_afgrøder!BG:BG),FALSE)</f>
        <v>#N/A</v>
      </c>
      <c r="O144" s="12" t="e">
        <f>(IF(H144&gt;0,H144,G144)-VLOOKUP(B144,Data_afgrøder!$A$1:$BH$28,COLUMN(Data_afgrøder!BF:BF),FALSE)-IFERROR(Beregninger_efterafgrøder_udlæg!L145,0))*Forside!$B$3/100</f>
        <v>#N/A</v>
      </c>
      <c r="P144" s="44" t="e">
        <f>O144*44/28*Forside!$B$5</f>
        <v>#N/A</v>
      </c>
      <c r="Q144" s="45" t="e">
        <f>M144*VLOOKUP(B144,Data_afgrøder!$A$1:$BX$29,COLUMN(Data_afgrøder!$BJ$2),FALSE)</f>
        <v>#N/A</v>
      </c>
      <c r="R144" s="126" t="e">
        <f>Q144*Forside!$B$3/100</f>
        <v>#N/A</v>
      </c>
      <c r="S144" s="44" t="e">
        <f>R144*44/28*Forside!$B$5</f>
        <v>#N/A</v>
      </c>
      <c r="T144" s="45" t="e">
        <f>N144*VLOOKUP(B144,Data_afgrøder!$A$1:$BR$29,COLUMN(Data_afgrøder!BK141),FALSE)</f>
        <v>#N/A</v>
      </c>
      <c r="U144" s="45" t="e">
        <f>T144*Forside!$B$3/100</f>
        <v>#N/A</v>
      </c>
      <c r="V144" s="44" t="e">
        <f>U144*44/28*Forside!$B$5</f>
        <v>#N/A</v>
      </c>
      <c r="W144" s="12">
        <f t="shared" si="41"/>
        <v>0</v>
      </c>
      <c r="X144" s="44">
        <f>W144*44/28*Forside!$B$5</f>
        <v>0</v>
      </c>
      <c r="Y144" s="44">
        <f>IF(D144="JB11",'Emissioner organogen jord'!$J$4,0)</f>
        <v>0</v>
      </c>
      <c r="Z144" s="44">
        <f t="shared" si="42"/>
        <v>0</v>
      </c>
      <c r="AA144" s="44">
        <f>Y144+(Z144*44/28*Forside!$B$5)</f>
        <v>0</v>
      </c>
      <c r="AB144" s="44" t="e">
        <f>((M144+N144)*0.45*0.097*VLOOKUP(B144,Data_afgrøder!$A$1:$BM$28,COLUMN(Data_afgrøder!$AS$1),FALSE)*VLOOKUP(Beregninger_afgrøder!B144,Data_afgrøder!$A$1:$BN$29,COLUMN(Data_afgrøder!$AT$1),FALSE))-397</f>
        <v>#N/A</v>
      </c>
      <c r="AC144" s="44" t="e">
        <f t="shared" ref="AC144:AC178" si="49">AB144*44.01/12.01</f>
        <v>#N/A</v>
      </c>
      <c r="AD144" s="44">
        <f t="shared" si="43"/>
        <v>0</v>
      </c>
      <c r="AE144" s="12">
        <f>IF(H144&gt;0,H144,G144)*Forside!$B$8</f>
        <v>0</v>
      </c>
      <c r="AG144" s="12" t="e">
        <f>VLOOKUP(B144,Data_afgrøder!$A$2:$BO$28,COLUMN(Data_afgrøder!$BL$2),FALSE)</f>
        <v>#N/A</v>
      </c>
      <c r="AH144" s="12" t="e">
        <f>IF(AF144&gt;0,AF144,AG144)*Forside!$B$9</f>
        <v>#N/A</v>
      </c>
      <c r="AI144" s="110"/>
      <c r="AJ144" s="12" t="e">
        <f>VLOOKUP(B144,Data_afgrøder!$A$2:$BO$28,COLUMN(Data_afgrøder!$BM$2),FALSE)</f>
        <v>#N/A</v>
      </c>
      <c r="AK144" s="12" t="e">
        <f>Forside!$B$10*IF(AI144&gt;0,AI144,AJ144)</f>
        <v>#N/A</v>
      </c>
      <c r="AL144" s="12">
        <v>0</v>
      </c>
      <c r="AM144" s="12"/>
      <c r="AN144" s="44">
        <f>IF(Forside!S155="Beregn eller brug standardtal",Beregninger_brændstofforbrug!AE143,Forside!T155)</f>
        <v>0</v>
      </c>
      <c r="AO144" s="12" t="e">
        <f>VLOOKUP(B144,Data_afgrøder!$A$1:$BH$28,COLUMN(Data_afgrøder!AW:AW),FALSE)</f>
        <v>#N/A</v>
      </c>
      <c r="AP144" s="12">
        <f t="shared" si="44"/>
        <v>0</v>
      </c>
      <c r="AQ144" s="12">
        <f>AP144*5*Forside!$B$6</f>
        <v>0</v>
      </c>
      <c r="AR144" s="12">
        <v>0</v>
      </c>
      <c r="AS144" s="12">
        <f>AR144*Forside!$B$6</f>
        <v>0</v>
      </c>
      <c r="AT144" s="12">
        <v>0</v>
      </c>
      <c r="AU144" s="12">
        <f>AT144*Forside!$B$7</f>
        <v>0</v>
      </c>
      <c r="AV144" s="44" t="e">
        <f t="shared" si="45"/>
        <v>#N/A</v>
      </c>
      <c r="AW144" s="92" t="e">
        <f t="shared" si="46"/>
        <v>#N/A</v>
      </c>
      <c r="AX144" s="45" t="e">
        <f>AW144*44/28*Forside!$B$5</f>
        <v>#N/A</v>
      </c>
      <c r="AY144" s="44" t="e">
        <f t="shared" si="47"/>
        <v>#N/A</v>
      </c>
      <c r="AZ144" s="44" t="e">
        <f t="shared" si="48"/>
        <v>#N/A</v>
      </c>
      <c r="BA144" s="44" t="e">
        <f t="shared" ref="BA144:BA178" si="50">AZ144+AY144</f>
        <v>#N/A</v>
      </c>
      <c r="BC144" s="110"/>
      <c r="BD144" s="153"/>
      <c r="BE144" s="153"/>
      <c r="BF144" s="153"/>
      <c r="BG144" s="108"/>
      <c r="BH144" s="108"/>
    </row>
    <row r="145" spans="1:60" x14ac:dyDescent="0.2">
      <c r="A145" s="12">
        <f>Forside!A156</f>
        <v>0</v>
      </c>
      <c r="B145" s="12">
        <f>Forside!B156</f>
        <v>0</v>
      </c>
      <c r="C145" s="53">
        <f>Forside!C156</f>
        <v>0</v>
      </c>
      <c r="D145" s="12">
        <f>Forside!D156</f>
        <v>0</v>
      </c>
      <c r="E145" s="12">
        <f>Forside!F156</f>
        <v>0</v>
      </c>
      <c r="F145" s="53">
        <f>Forside!H156</f>
        <v>0</v>
      </c>
      <c r="G145" s="12">
        <f>Forside!I156</f>
        <v>0</v>
      </c>
      <c r="H145" s="12">
        <f>Forside!J156</f>
        <v>0</v>
      </c>
      <c r="I145" s="12">
        <f>Forside!L156</f>
        <v>0</v>
      </c>
      <c r="J145" s="12">
        <f>Forside!O156</f>
        <v>0</v>
      </c>
      <c r="K145" s="12">
        <f>Forside!Q156</f>
        <v>0</v>
      </c>
      <c r="L145" s="12">
        <f>Forside!R156</f>
        <v>0</v>
      </c>
      <c r="M145" s="44" t="e">
        <f>VLOOKUP(B145,Data_afgrøder!$A$2:$BO$24,COLUMN(Data_afgrøder!BI:BI),FALSE)</f>
        <v>#N/A</v>
      </c>
      <c r="N145" s="44" t="e">
        <f>VLOOKUP(B145,Data_afgrøder!$A$2:$BO$24,COLUMN(Data_afgrøder!BG:BG),FALSE)</f>
        <v>#N/A</v>
      </c>
      <c r="O145" s="12" t="e">
        <f>(IF(H145&gt;0,H145,G145)-VLOOKUP(B145,Data_afgrøder!$A$1:$BH$28,COLUMN(Data_afgrøder!BF:BF),FALSE)-IFERROR(Beregninger_efterafgrøder_udlæg!L146,0))*Forside!$B$3/100</f>
        <v>#N/A</v>
      </c>
      <c r="P145" s="44" t="e">
        <f>O145*44/28*Forside!$B$5</f>
        <v>#N/A</v>
      </c>
      <c r="Q145" s="45" t="e">
        <f>M145*VLOOKUP(B145,Data_afgrøder!$A$1:$BX$29,COLUMN(Data_afgrøder!$BJ$2),FALSE)</f>
        <v>#N/A</v>
      </c>
      <c r="R145" s="126" t="e">
        <f>Q145*Forside!$B$3/100</f>
        <v>#N/A</v>
      </c>
      <c r="S145" s="44" t="e">
        <f>R145*44/28*Forside!$B$5</f>
        <v>#N/A</v>
      </c>
      <c r="T145" s="45" t="e">
        <f>N145*VLOOKUP(B145,Data_afgrøder!$A$1:$BR$29,COLUMN(Data_afgrøder!BK142),FALSE)</f>
        <v>#N/A</v>
      </c>
      <c r="U145" s="45" t="e">
        <f>T145*Forside!$B$3/100</f>
        <v>#N/A</v>
      </c>
      <c r="V145" s="44" t="e">
        <f>U145*44/28*Forside!$B$5</f>
        <v>#N/A</v>
      </c>
      <c r="W145" s="12">
        <f t="shared" si="41"/>
        <v>0</v>
      </c>
      <c r="X145" s="44">
        <f>W145*44/28*Forside!$B$5</f>
        <v>0</v>
      </c>
      <c r="Y145" s="44">
        <f>IF(D145="JB11",'Emissioner organogen jord'!$J$4,0)</f>
        <v>0</v>
      </c>
      <c r="Z145" s="44">
        <f t="shared" si="42"/>
        <v>0</v>
      </c>
      <c r="AA145" s="44">
        <f>Y145+(Z145*44/28*Forside!$B$5)</f>
        <v>0</v>
      </c>
      <c r="AB145" s="44" t="e">
        <f>((M145+N145)*0.45*0.097*VLOOKUP(B145,Data_afgrøder!$A$1:$BM$28,COLUMN(Data_afgrøder!$AS$1),FALSE)*VLOOKUP(Beregninger_afgrøder!B145,Data_afgrøder!$A$1:$BN$29,COLUMN(Data_afgrøder!$AT$1),FALSE))-397</f>
        <v>#N/A</v>
      </c>
      <c r="AC145" s="44" t="e">
        <f t="shared" si="49"/>
        <v>#N/A</v>
      </c>
      <c r="AD145" s="44">
        <f t="shared" si="43"/>
        <v>0</v>
      </c>
      <c r="AE145" s="12">
        <f>IF(H145&gt;0,H145,G145)*Forside!$B$8</f>
        <v>0</v>
      </c>
      <c r="AG145" s="12" t="e">
        <f>VLOOKUP(B145,Data_afgrøder!$A$2:$BO$28,COLUMN(Data_afgrøder!$BL$2),FALSE)</f>
        <v>#N/A</v>
      </c>
      <c r="AH145" s="12" t="e">
        <f>IF(AF145&gt;0,AF145,AG145)*Forside!$B$9</f>
        <v>#N/A</v>
      </c>
      <c r="AI145" s="110"/>
      <c r="AJ145" s="12" t="e">
        <f>VLOOKUP(B145,Data_afgrøder!$A$2:$BO$28,COLUMN(Data_afgrøder!$BM$2),FALSE)</f>
        <v>#N/A</v>
      </c>
      <c r="AK145" s="12" t="e">
        <f>Forside!$B$10*IF(AI145&gt;0,AI145,AJ145)</f>
        <v>#N/A</v>
      </c>
      <c r="AL145" s="12">
        <v>0</v>
      </c>
      <c r="AM145" s="12"/>
      <c r="AN145" s="44">
        <f>IF(Forside!S156="Beregn eller brug standardtal",Beregninger_brændstofforbrug!AE144,Forside!T156)</f>
        <v>0</v>
      </c>
      <c r="AO145" s="12" t="e">
        <f>VLOOKUP(B145,Data_afgrøder!$A$1:$BH$28,COLUMN(Data_afgrøder!AW:AW),FALSE)</f>
        <v>#N/A</v>
      </c>
      <c r="AP145" s="12">
        <f t="shared" si="44"/>
        <v>0</v>
      </c>
      <c r="AQ145" s="12">
        <f>AP145*5*Forside!$B$6</f>
        <v>0</v>
      </c>
      <c r="AR145" s="12">
        <v>0</v>
      </c>
      <c r="AS145" s="12">
        <f>AR145*Forside!$B$6</f>
        <v>0</v>
      </c>
      <c r="AT145" s="12">
        <v>0</v>
      </c>
      <c r="AU145" s="12">
        <f>AT145*Forside!$B$7</f>
        <v>0</v>
      </c>
      <c r="AV145" s="44" t="e">
        <f t="shared" si="45"/>
        <v>#N/A</v>
      </c>
      <c r="AW145" s="92" t="e">
        <f t="shared" si="46"/>
        <v>#N/A</v>
      </c>
      <c r="AX145" s="45" t="e">
        <f>AW145*44/28*Forside!$B$5</f>
        <v>#N/A</v>
      </c>
      <c r="AY145" s="44" t="e">
        <f t="shared" si="47"/>
        <v>#N/A</v>
      </c>
      <c r="AZ145" s="44" t="e">
        <f t="shared" si="48"/>
        <v>#N/A</v>
      </c>
      <c r="BA145" s="44" t="e">
        <f t="shared" si="50"/>
        <v>#N/A</v>
      </c>
      <c r="BC145" s="110"/>
      <c r="BD145" s="153"/>
      <c r="BE145" s="153"/>
      <c r="BF145" s="153"/>
      <c r="BG145" s="108"/>
      <c r="BH145" s="108"/>
    </row>
    <row r="146" spans="1:60" x14ac:dyDescent="0.2">
      <c r="A146" s="12">
        <f>Forside!A157</f>
        <v>0</v>
      </c>
      <c r="B146" s="12">
        <f>Forside!B157</f>
        <v>0</v>
      </c>
      <c r="C146" s="53">
        <f>Forside!C157</f>
        <v>0</v>
      </c>
      <c r="D146" s="12">
        <f>Forside!D157</f>
        <v>0</v>
      </c>
      <c r="E146" s="12">
        <f>Forside!F157</f>
        <v>0</v>
      </c>
      <c r="F146" s="53">
        <f>Forside!H157</f>
        <v>0</v>
      </c>
      <c r="G146" s="12">
        <f>Forside!I157</f>
        <v>0</v>
      </c>
      <c r="H146" s="12">
        <f>Forside!J157</f>
        <v>0</v>
      </c>
      <c r="I146" s="12">
        <f>Forside!L157</f>
        <v>0</v>
      </c>
      <c r="J146" s="12">
        <f>Forside!O157</f>
        <v>0</v>
      </c>
      <c r="K146" s="12">
        <f>Forside!Q157</f>
        <v>0</v>
      </c>
      <c r="L146" s="12">
        <f>Forside!R157</f>
        <v>0</v>
      </c>
      <c r="M146" s="44" t="e">
        <f>VLOOKUP(B146,Data_afgrøder!$A$2:$BO$24,COLUMN(Data_afgrøder!BI:BI),FALSE)</f>
        <v>#N/A</v>
      </c>
      <c r="N146" s="44" t="e">
        <f>VLOOKUP(B146,Data_afgrøder!$A$2:$BO$24,COLUMN(Data_afgrøder!BG:BG),FALSE)</f>
        <v>#N/A</v>
      </c>
      <c r="O146" s="12" t="e">
        <f>(IF(H146&gt;0,H146,G146)-VLOOKUP(B146,Data_afgrøder!$A$1:$BH$28,COLUMN(Data_afgrøder!BF:BF),FALSE)-IFERROR(Beregninger_efterafgrøder_udlæg!L147,0))*Forside!$B$3/100</f>
        <v>#N/A</v>
      </c>
      <c r="P146" s="44" t="e">
        <f>O146*44/28*Forside!$B$5</f>
        <v>#N/A</v>
      </c>
      <c r="Q146" s="45" t="e">
        <f>M146*VLOOKUP(B146,Data_afgrøder!$A$1:$BX$29,COLUMN(Data_afgrøder!$BJ$2),FALSE)</f>
        <v>#N/A</v>
      </c>
      <c r="R146" s="126" t="e">
        <f>Q146*Forside!$B$3/100</f>
        <v>#N/A</v>
      </c>
      <c r="S146" s="44" t="e">
        <f>R146*44/28*Forside!$B$5</f>
        <v>#N/A</v>
      </c>
      <c r="T146" s="45" t="e">
        <f>N146*VLOOKUP(B146,Data_afgrøder!$A$1:$BR$29,COLUMN(Data_afgrøder!BK143),FALSE)</f>
        <v>#N/A</v>
      </c>
      <c r="U146" s="45" t="e">
        <f>T146*Forside!$B$3/100</f>
        <v>#N/A</v>
      </c>
      <c r="V146" s="44" t="e">
        <f>U146*44/28*Forside!$B$5</f>
        <v>#N/A</v>
      </c>
      <c r="W146" s="12">
        <f t="shared" si="41"/>
        <v>0</v>
      </c>
      <c r="X146" s="44">
        <f>W146*44/28*Forside!$B$5</f>
        <v>0</v>
      </c>
      <c r="Y146" s="44">
        <f>IF(D146="JB11",'Emissioner organogen jord'!$J$4,0)</f>
        <v>0</v>
      </c>
      <c r="Z146" s="44">
        <f t="shared" si="42"/>
        <v>0</v>
      </c>
      <c r="AA146" s="44">
        <f>Y146+(Z146*44/28*Forside!$B$5)</f>
        <v>0</v>
      </c>
      <c r="AB146" s="44" t="e">
        <f>((M146+N146)*0.45*0.097*VLOOKUP(B146,Data_afgrøder!$A$1:$BM$28,COLUMN(Data_afgrøder!$AS$1),FALSE)*VLOOKUP(Beregninger_afgrøder!B146,Data_afgrøder!$A$1:$BN$29,COLUMN(Data_afgrøder!$AT$1),FALSE))-397</f>
        <v>#N/A</v>
      </c>
      <c r="AC146" s="44" t="e">
        <f t="shared" si="49"/>
        <v>#N/A</v>
      </c>
      <c r="AD146" s="44">
        <f t="shared" si="43"/>
        <v>0</v>
      </c>
      <c r="AE146" s="12">
        <f>IF(H146&gt;0,H146,G146)*Forside!$B$8</f>
        <v>0</v>
      </c>
      <c r="AG146" s="12" t="e">
        <f>VLOOKUP(B146,Data_afgrøder!$A$2:$BO$28,COLUMN(Data_afgrøder!$BL$2),FALSE)</f>
        <v>#N/A</v>
      </c>
      <c r="AH146" s="12" t="e">
        <f>IF(AF146&gt;0,AF146,AG146)*Forside!$B$9</f>
        <v>#N/A</v>
      </c>
      <c r="AI146" s="110"/>
      <c r="AJ146" s="12" t="e">
        <f>VLOOKUP(B146,Data_afgrøder!$A$2:$BO$28,COLUMN(Data_afgrøder!$BM$2),FALSE)</f>
        <v>#N/A</v>
      </c>
      <c r="AK146" s="12" t="e">
        <f>Forside!$B$10*IF(AI146&gt;0,AI146,AJ146)</f>
        <v>#N/A</v>
      </c>
      <c r="AL146" s="12">
        <v>0</v>
      </c>
      <c r="AM146" s="12"/>
      <c r="AN146" s="44">
        <f>IF(Forside!S157="Beregn eller brug standardtal",Beregninger_brændstofforbrug!AE145,Forside!T157)</f>
        <v>0</v>
      </c>
      <c r="AO146" s="12" t="e">
        <f>VLOOKUP(B146,Data_afgrøder!$A$1:$BH$28,COLUMN(Data_afgrøder!AW:AW),FALSE)</f>
        <v>#N/A</v>
      </c>
      <c r="AP146" s="12">
        <f t="shared" si="44"/>
        <v>0</v>
      </c>
      <c r="AQ146" s="12">
        <f>AP146*5*Forside!$B$6</f>
        <v>0</v>
      </c>
      <c r="AR146" s="12">
        <v>0</v>
      </c>
      <c r="AS146" s="12">
        <f>AR146*Forside!$B$6</f>
        <v>0</v>
      </c>
      <c r="AT146" s="12">
        <v>0</v>
      </c>
      <c r="AU146" s="12">
        <f>AT146*Forside!$B$7</f>
        <v>0</v>
      </c>
      <c r="AV146" s="44" t="e">
        <f t="shared" si="45"/>
        <v>#N/A</v>
      </c>
      <c r="AW146" s="92" t="e">
        <f t="shared" si="46"/>
        <v>#N/A</v>
      </c>
      <c r="AX146" s="45" t="e">
        <f>AW146*44/28*Forside!$B$5</f>
        <v>#N/A</v>
      </c>
      <c r="AY146" s="44" t="e">
        <f t="shared" si="47"/>
        <v>#N/A</v>
      </c>
      <c r="AZ146" s="44" t="e">
        <f t="shared" si="48"/>
        <v>#N/A</v>
      </c>
      <c r="BA146" s="44" t="e">
        <f t="shared" si="50"/>
        <v>#N/A</v>
      </c>
      <c r="BC146" s="110"/>
      <c r="BD146" s="153"/>
      <c r="BE146" s="153"/>
      <c r="BF146" s="153"/>
      <c r="BG146" s="108"/>
      <c r="BH146" s="108"/>
    </row>
    <row r="147" spans="1:60" x14ac:dyDescent="0.2">
      <c r="A147" s="12">
        <f>Forside!A158</f>
        <v>0</v>
      </c>
      <c r="B147" s="12">
        <f>Forside!B158</f>
        <v>0</v>
      </c>
      <c r="C147" s="53">
        <f>Forside!C158</f>
        <v>0</v>
      </c>
      <c r="D147" s="12">
        <f>Forside!D158</f>
        <v>0</v>
      </c>
      <c r="E147" s="12">
        <f>Forside!F158</f>
        <v>0</v>
      </c>
      <c r="F147" s="53">
        <f>Forside!H158</f>
        <v>0</v>
      </c>
      <c r="G147" s="12">
        <f>Forside!I158</f>
        <v>0</v>
      </c>
      <c r="H147" s="12">
        <f>Forside!J158</f>
        <v>0</v>
      </c>
      <c r="I147" s="12">
        <f>Forside!L158</f>
        <v>0</v>
      </c>
      <c r="J147" s="12">
        <f>Forside!O158</f>
        <v>0</v>
      </c>
      <c r="K147" s="12">
        <f>Forside!Q158</f>
        <v>0</v>
      </c>
      <c r="L147" s="12">
        <f>Forside!R158</f>
        <v>0</v>
      </c>
      <c r="M147" s="44" t="e">
        <f>VLOOKUP(B147,Data_afgrøder!$A$2:$BO$24,COLUMN(Data_afgrøder!BI:BI),FALSE)</f>
        <v>#N/A</v>
      </c>
      <c r="N147" s="44" t="e">
        <f>VLOOKUP(B147,Data_afgrøder!$A$2:$BO$24,COLUMN(Data_afgrøder!BG:BG),FALSE)</f>
        <v>#N/A</v>
      </c>
      <c r="O147" s="12" t="e">
        <f>(IF(H147&gt;0,H147,G147)-VLOOKUP(B147,Data_afgrøder!$A$1:$BH$28,COLUMN(Data_afgrøder!BF:BF),FALSE)-IFERROR(Beregninger_efterafgrøder_udlæg!L148,0))*Forside!$B$3/100</f>
        <v>#N/A</v>
      </c>
      <c r="P147" s="44" t="e">
        <f>O147*44/28*Forside!$B$5</f>
        <v>#N/A</v>
      </c>
      <c r="Q147" s="45" t="e">
        <f>M147*VLOOKUP(B147,Data_afgrøder!$A$1:$BX$29,COLUMN(Data_afgrøder!$BJ$2),FALSE)</f>
        <v>#N/A</v>
      </c>
      <c r="R147" s="126" t="e">
        <f>Q147*Forside!$B$3/100</f>
        <v>#N/A</v>
      </c>
      <c r="S147" s="44" t="e">
        <f>R147*44/28*Forside!$B$5</f>
        <v>#N/A</v>
      </c>
      <c r="T147" s="45" t="e">
        <f>N147*VLOOKUP(B147,Data_afgrøder!$A$1:$BR$29,COLUMN(Data_afgrøder!BK144),FALSE)</f>
        <v>#N/A</v>
      </c>
      <c r="U147" s="45" t="e">
        <f>T147*Forside!$B$3/100</f>
        <v>#N/A</v>
      </c>
      <c r="V147" s="44" t="e">
        <f>U147*44/28*Forside!$B$5</f>
        <v>#N/A</v>
      </c>
      <c r="W147" s="12">
        <f t="shared" si="41"/>
        <v>0</v>
      </c>
      <c r="X147" s="44">
        <f>W147*44/28*Forside!$B$5</f>
        <v>0</v>
      </c>
      <c r="Y147" s="44">
        <f>IF(D147="JB11",'Emissioner organogen jord'!$J$4,0)</f>
        <v>0</v>
      </c>
      <c r="Z147" s="44">
        <f t="shared" si="42"/>
        <v>0</v>
      </c>
      <c r="AA147" s="44">
        <f>Y147+(Z147*44/28*Forside!$B$5)</f>
        <v>0</v>
      </c>
      <c r="AB147" s="44" t="e">
        <f>((M147+N147)*0.45*0.097*VLOOKUP(B147,Data_afgrøder!$A$1:$BM$28,COLUMN(Data_afgrøder!$AS$1),FALSE)*VLOOKUP(Beregninger_afgrøder!B147,Data_afgrøder!$A$1:$BN$29,COLUMN(Data_afgrøder!$AT$1),FALSE))-397</f>
        <v>#N/A</v>
      </c>
      <c r="AC147" s="44" t="e">
        <f t="shared" si="49"/>
        <v>#N/A</v>
      </c>
      <c r="AD147" s="44">
        <f t="shared" si="43"/>
        <v>0</v>
      </c>
      <c r="AE147" s="12">
        <f>IF(H147&gt;0,H147,G147)*Forside!$B$8</f>
        <v>0</v>
      </c>
      <c r="AG147" s="12" t="e">
        <f>VLOOKUP(B147,Data_afgrøder!$A$2:$BO$28,COLUMN(Data_afgrøder!$BL$2),FALSE)</f>
        <v>#N/A</v>
      </c>
      <c r="AH147" s="12" t="e">
        <f>IF(AF147&gt;0,AF147,AG147)*Forside!$B$9</f>
        <v>#N/A</v>
      </c>
      <c r="AI147" s="110"/>
      <c r="AJ147" s="12" t="e">
        <f>VLOOKUP(B147,Data_afgrøder!$A$2:$BO$28,COLUMN(Data_afgrøder!$BM$2),FALSE)</f>
        <v>#N/A</v>
      </c>
      <c r="AK147" s="12" t="e">
        <f>Forside!$B$10*IF(AI147&gt;0,AI147,AJ147)</f>
        <v>#N/A</v>
      </c>
      <c r="AL147" s="12">
        <v>0</v>
      </c>
      <c r="AM147" s="12"/>
      <c r="AN147" s="44">
        <f>IF(Forside!S158="Beregn eller brug standardtal",Beregninger_brændstofforbrug!AE146,Forside!T158)</f>
        <v>0</v>
      </c>
      <c r="AO147" s="12" t="e">
        <f>VLOOKUP(B147,Data_afgrøder!$A$1:$BH$28,COLUMN(Data_afgrøder!AW:AW),FALSE)</f>
        <v>#N/A</v>
      </c>
      <c r="AP147" s="12">
        <f t="shared" si="44"/>
        <v>0</v>
      </c>
      <c r="AQ147" s="12">
        <f>AP147*5*Forside!$B$6</f>
        <v>0</v>
      </c>
      <c r="AR147" s="12">
        <v>0</v>
      </c>
      <c r="AS147" s="12">
        <f>AR147*Forside!$B$6</f>
        <v>0</v>
      </c>
      <c r="AT147" s="12">
        <v>0</v>
      </c>
      <c r="AU147" s="12">
        <f>AT147*Forside!$B$7</f>
        <v>0</v>
      </c>
      <c r="AV147" s="44" t="e">
        <f t="shared" si="45"/>
        <v>#N/A</v>
      </c>
      <c r="AW147" s="92" t="e">
        <f t="shared" si="46"/>
        <v>#N/A</v>
      </c>
      <c r="AX147" s="45" t="e">
        <f>AW147*44/28*Forside!$B$5</f>
        <v>#N/A</v>
      </c>
      <c r="AY147" s="44" t="e">
        <f t="shared" si="47"/>
        <v>#N/A</v>
      </c>
      <c r="AZ147" s="44" t="e">
        <f t="shared" si="48"/>
        <v>#N/A</v>
      </c>
      <c r="BA147" s="44" t="e">
        <f t="shared" si="50"/>
        <v>#N/A</v>
      </c>
      <c r="BC147" s="110"/>
      <c r="BD147" s="153"/>
      <c r="BE147" s="153"/>
      <c r="BF147" s="153"/>
      <c r="BG147" s="108"/>
      <c r="BH147" s="108"/>
    </row>
    <row r="148" spans="1:60" x14ac:dyDescent="0.2">
      <c r="A148" s="12">
        <f>Forside!A159</f>
        <v>0</v>
      </c>
      <c r="B148" s="12">
        <f>Forside!B159</f>
        <v>0</v>
      </c>
      <c r="C148" s="53">
        <f>Forside!C159</f>
        <v>0</v>
      </c>
      <c r="D148" s="12">
        <f>Forside!D159</f>
        <v>0</v>
      </c>
      <c r="E148" s="12">
        <f>Forside!F159</f>
        <v>0</v>
      </c>
      <c r="F148" s="53">
        <f>Forside!H159</f>
        <v>0</v>
      </c>
      <c r="G148" s="12">
        <f>Forside!I159</f>
        <v>0</v>
      </c>
      <c r="H148" s="12">
        <f>Forside!J159</f>
        <v>0</v>
      </c>
      <c r="I148" s="12">
        <f>Forside!L159</f>
        <v>0</v>
      </c>
      <c r="J148" s="12">
        <f>Forside!O159</f>
        <v>0</v>
      </c>
      <c r="K148" s="12">
        <f>Forside!Q159</f>
        <v>0</v>
      </c>
      <c r="L148" s="12">
        <f>Forside!R159</f>
        <v>0</v>
      </c>
      <c r="M148" s="44" t="e">
        <f>VLOOKUP(B148,Data_afgrøder!$A$2:$BO$24,COLUMN(Data_afgrøder!BI:BI),FALSE)</f>
        <v>#N/A</v>
      </c>
      <c r="N148" s="44" t="e">
        <f>VLOOKUP(B148,Data_afgrøder!$A$2:$BO$24,COLUMN(Data_afgrøder!BG:BG),FALSE)</f>
        <v>#N/A</v>
      </c>
      <c r="O148" s="12" t="e">
        <f>(IF(H148&gt;0,H148,G148)-VLOOKUP(B148,Data_afgrøder!$A$1:$BH$28,COLUMN(Data_afgrøder!BF:BF),FALSE)-IFERROR(Beregninger_efterafgrøder_udlæg!L149,0))*Forside!$B$3/100</f>
        <v>#N/A</v>
      </c>
      <c r="P148" s="44" t="e">
        <f>O148*44/28*Forside!$B$5</f>
        <v>#N/A</v>
      </c>
      <c r="Q148" s="45" t="e">
        <f>M148*VLOOKUP(B148,Data_afgrøder!$A$1:$BX$29,COLUMN(Data_afgrøder!$BJ$2),FALSE)</f>
        <v>#N/A</v>
      </c>
      <c r="R148" s="126" t="e">
        <f>Q148*Forside!$B$3/100</f>
        <v>#N/A</v>
      </c>
      <c r="S148" s="44" t="e">
        <f>R148*44/28*Forside!$B$5</f>
        <v>#N/A</v>
      </c>
      <c r="T148" s="45" t="e">
        <f>N148*VLOOKUP(B148,Data_afgrøder!$A$1:$BR$29,COLUMN(Data_afgrøder!BK145),FALSE)</f>
        <v>#N/A</v>
      </c>
      <c r="U148" s="45" t="e">
        <f>T148*Forside!$B$3/100</f>
        <v>#N/A</v>
      </c>
      <c r="V148" s="44" t="e">
        <f>U148*44/28*Forside!$B$5</f>
        <v>#N/A</v>
      </c>
      <c r="W148" s="12">
        <f t="shared" si="41"/>
        <v>0</v>
      </c>
      <c r="X148" s="44">
        <f>W148*44/28*Forside!$B$5</f>
        <v>0</v>
      </c>
      <c r="Y148" s="44">
        <f>IF(D148="JB11",'Emissioner organogen jord'!$J$4,0)</f>
        <v>0</v>
      </c>
      <c r="Z148" s="44">
        <f t="shared" si="42"/>
        <v>0</v>
      </c>
      <c r="AA148" s="44">
        <f>Y148+(Z148*44/28*Forside!$B$5)</f>
        <v>0</v>
      </c>
      <c r="AB148" s="44" t="e">
        <f>((M148+N148)*0.45*0.097*VLOOKUP(B148,Data_afgrøder!$A$1:$BM$28,COLUMN(Data_afgrøder!$AS$1),FALSE)*VLOOKUP(Beregninger_afgrøder!B148,Data_afgrøder!$A$1:$BN$29,COLUMN(Data_afgrøder!$AT$1),FALSE))-397</f>
        <v>#N/A</v>
      </c>
      <c r="AC148" s="44" t="e">
        <f t="shared" si="49"/>
        <v>#N/A</v>
      </c>
      <c r="AD148" s="44">
        <f t="shared" si="43"/>
        <v>0</v>
      </c>
      <c r="AE148" s="12">
        <f>IF(H148&gt;0,H148,G148)*Forside!$B$8</f>
        <v>0</v>
      </c>
      <c r="AG148" s="12" t="e">
        <f>VLOOKUP(B148,Data_afgrøder!$A$2:$BO$28,COLUMN(Data_afgrøder!$BL$2),FALSE)</f>
        <v>#N/A</v>
      </c>
      <c r="AH148" s="12" t="e">
        <f>IF(AF148&gt;0,AF148,AG148)*Forside!$B$9</f>
        <v>#N/A</v>
      </c>
      <c r="AI148" s="110"/>
      <c r="AJ148" s="12" t="e">
        <f>VLOOKUP(B148,Data_afgrøder!$A$2:$BO$28,COLUMN(Data_afgrøder!$BM$2),FALSE)</f>
        <v>#N/A</v>
      </c>
      <c r="AK148" s="12" t="e">
        <f>Forside!$B$10*IF(AI148&gt;0,AI148,AJ148)</f>
        <v>#N/A</v>
      </c>
      <c r="AL148" s="12">
        <v>0</v>
      </c>
      <c r="AM148" s="12"/>
      <c r="AN148" s="44">
        <f>IF(Forside!S159="Beregn eller brug standardtal",Beregninger_brændstofforbrug!AE147,Forside!T159)</f>
        <v>0</v>
      </c>
      <c r="AO148" s="12" t="e">
        <f>VLOOKUP(B148,Data_afgrøder!$A$1:$BH$28,COLUMN(Data_afgrøder!AW:AW),FALSE)</f>
        <v>#N/A</v>
      </c>
      <c r="AP148" s="12">
        <f t="shared" si="44"/>
        <v>0</v>
      </c>
      <c r="AQ148" s="12">
        <f>AP148*5*Forside!$B$6</f>
        <v>0</v>
      </c>
      <c r="AR148" s="12">
        <v>0</v>
      </c>
      <c r="AS148" s="12">
        <f>AR148*Forside!$B$6</f>
        <v>0</v>
      </c>
      <c r="AT148" s="12">
        <v>0</v>
      </c>
      <c r="AU148" s="12">
        <f>AT148*Forside!$B$7</f>
        <v>0</v>
      </c>
      <c r="AV148" s="44" t="e">
        <f t="shared" si="45"/>
        <v>#N/A</v>
      </c>
      <c r="AW148" s="92" t="e">
        <f t="shared" si="46"/>
        <v>#N/A</v>
      </c>
      <c r="AX148" s="45" t="e">
        <f>AW148*44/28*Forside!$B$5</f>
        <v>#N/A</v>
      </c>
      <c r="AY148" s="44" t="e">
        <f t="shared" si="47"/>
        <v>#N/A</v>
      </c>
      <c r="AZ148" s="44" t="e">
        <f t="shared" si="48"/>
        <v>#N/A</v>
      </c>
      <c r="BA148" s="44" t="e">
        <f t="shared" si="50"/>
        <v>#N/A</v>
      </c>
      <c r="BC148" s="110"/>
      <c r="BD148" s="153"/>
      <c r="BE148" s="153"/>
      <c r="BF148" s="153"/>
      <c r="BG148" s="108"/>
      <c r="BH148" s="108"/>
    </row>
    <row r="149" spans="1:60" x14ac:dyDescent="0.2">
      <c r="A149" s="12">
        <f>Forside!A160</f>
        <v>0</v>
      </c>
      <c r="B149" s="12">
        <f>Forside!B160</f>
        <v>0</v>
      </c>
      <c r="C149" s="53">
        <f>Forside!C160</f>
        <v>0</v>
      </c>
      <c r="D149" s="12">
        <f>Forside!D160</f>
        <v>0</v>
      </c>
      <c r="E149" s="12">
        <f>Forside!F160</f>
        <v>0</v>
      </c>
      <c r="F149" s="53">
        <f>Forside!H160</f>
        <v>0</v>
      </c>
      <c r="G149" s="12">
        <f>Forside!I160</f>
        <v>0</v>
      </c>
      <c r="H149" s="12">
        <f>Forside!J160</f>
        <v>0</v>
      </c>
      <c r="I149" s="12">
        <f>Forside!L160</f>
        <v>0</v>
      </c>
      <c r="J149" s="12">
        <f>Forside!O160</f>
        <v>0</v>
      </c>
      <c r="K149" s="12">
        <f>Forside!Q160</f>
        <v>0</v>
      </c>
      <c r="L149" s="12">
        <f>Forside!R160</f>
        <v>0</v>
      </c>
      <c r="M149" s="44" t="e">
        <f>VLOOKUP(B149,Data_afgrøder!$A$2:$BO$24,COLUMN(Data_afgrøder!BI:BI),FALSE)</f>
        <v>#N/A</v>
      </c>
      <c r="N149" s="44" t="e">
        <f>VLOOKUP(B149,Data_afgrøder!$A$2:$BO$24,COLUMN(Data_afgrøder!BG:BG),FALSE)</f>
        <v>#N/A</v>
      </c>
      <c r="O149" s="12" t="e">
        <f>(IF(H149&gt;0,H149,G149)-VLOOKUP(B149,Data_afgrøder!$A$1:$BH$28,COLUMN(Data_afgrøder!BF:BF),FALSE)-IFERROR(Beregninger_efterafgrøder_udlæg!L150,0))*Forside!$B$3/100</f>
        <v>#N/A</v>
      </c>
      <c r="P149" s="44" t="e">
        <f>O149*44/28*Forside!$B$5</f>
        <v>#N/A</v>
      </c>
      <c r="Q149" s="45" t="e">
        <f>M149*VLOOKUP(B149,Data_afgrøder!$A$1:$BX$29,COLUMN(Data_afgrøder!$BJ$2),FALSE)</f>
        <v>#N/A</v>
      </c>
      <c r="R149" s="126" t="e">
        <f>Q149*Forside!$B$3/100</f>
        <v>#N/A</v>
      </c>
      <c r="S149" s="44" t="e">
        <f>R149*44/28*Forside!$B$5</f>
        <v>#N/A</v>
      </c>
      <c r="T149" s="45" t="e">
        <f>N149*VLOOKUP(B149,Data_afgrøder!$A$1:$BR$29,COLUMN(Data_afgrøder!BK146),FALSE)</f>
        <v>#N/A</v>
      </c>
      <c r="U149" s="45" t="e">
        <f>T149*Forside!$B$3/100</f>
        <v>#N/A</v>
      </c>
      <c r="V149" s="44" t="e">
        <f>U149*44/28*Forside!$B$5</f>
        <v>#N/A</v>
      </c>
      <c r="W149" s="12">
        <f t="shared" si="41"/>
        <v>0</v>
      </c>
      <c r="X149" s="44">
        <f>W149*44/28*Forside!$B$5</f>
        <v>0</v>
      </c>
      <c r="Y149" s="44">
        <f>IF(D149="JB11",'Emissioner organogen jord'!$J$4,0)</f>
        <v>0</v>
      </c>
      <c r="Z149" s="44">
        <f t="shared" si="42"/>
        <v>0</v>
      </c>
      <c r="AA149" s="44">
        <f>Y149+(Z149*44/28*Forside!$B$5)</f>
        <v>0</v>
      </c>
      <c r="AB149" s="44" t="e">
        <f>((M149+N149)*0.45*0.097*VLOOKUP(B149,Data_afgrøder!$A$1:$BM$28,COLUMN(Data_afgrøder!$AS$1),FALSE)*VLOOKUP(Beregninger_afgrøder!B149,Data_afgrøder!$A$1:$BN$29,COLUMN(Data_afgrøder!$AT$1),FALSE))-397</f>
        <v>#N/A</v>
      </c>
      <c r="AC149" s="44" t="e">
        <f t="shared" si="49"/>
        <v>#N/A</v>
      </c>
      <c r="AD149" s="44">
        <f t="shared" si="43"/>
        <v>0</v>
      </c>
      <c r="AE149" s="12">
        <f>IF(H149&gt;0,H149,G149)*Forside!$B$8</f>
        <v>0</v>
      </c>
      <c r="AG149" s="12" t="e">
        <f>VLOOKUP(B149,Data_afgrøder!$A$2:$BO$28,COLUMN(Data_afgrøder!$BL$2),FALSE)</f>
        <v>#N/A</v>
      </c>
      <c r="AH149" s="12" t="e">
        <f>IF(AF149&gt;0,AF149,AG149)*Forside!$B$9</f>
        <v>#N/A</v>
      </c>
      <c r="AI149" s="110"/>
      <c r="AJ149" s="12" t="e">
        <f>VLOOKUP(B149,Data_afgrøder!$A$2:$BO$28,COLUMN(Data_afgrøder!$BM$2),FALSE)</f>
        <v>#N/A</v>
      </c>
      <c r="AK149" s="12" t="e">
        <f>Forside!$B$10*IF(AI149&gt;0,AI149,AJ149)</f>
        <v>#N/A</v>
      </c>
      <c r="AL149" s="12">
        <v>0</v>
      </c>
      <c r="AM149" s="12"/>
      <c r="AN149" s="44">
        <f>IF(Forside!S160="Beregn eller brug standardtal",Beregninger_brændstofforbrug!AE148,Forside!T160)</f>
        <v>0</v>
      </c>
      <c r="AO149" s="12" t="e">
        <f>VLOOKUP(B149,Data_afgrøder!$A$1:$BH$28,COLUMN(Data_afgrøder!AW:AW),FALSE)</f>
        <v>#N/A</v>
      </c>
      <c r="AP149" s="12">
        <f t="shared" si="44"/>
        <v>0</v>
      </c>
      <c r="AQ149" s="12">
        <f>AP149*5*Forside!$B$6</f>
        <v>0</v>
      </c>
      <c r="AR149" s="12">
        <v>0</v>
      </c>
      <c r="AS149" s="12">
        <f>AR149*Forside!$B$6</f>
        <v>0</v>
      </c>
      <c r="AT149" s="12">
        <v>0</v>
      </c>
      <c r="AU149" s="12">
        <f>AT149*Forside!$B$7</f>
        <v>0</v>
      </c>
      <c r="AV149" s="44" t="e">
        <f t="shared" si="45"/>
        <v>#N/A</v>
      </c>
      <c r="AW149" s="92" t="e">
        <f t="shared" si="46"/>
        <v>#N/A</v>
      </c>
      <c r="AX149" s="45" t="e">
        <f>AW149*44/28*Forside!$B$5</f>
        <v>#N/A</v>
      </c>
      <c r="AY149" s="44" t="e">
        <f t="shared" si="47"/>
        <v>#N/A</v>
      </c>
      <c r="AZ149" s="44" t="e">
        <f t="shared" si="48"/>
        <v>#N/A</v>
      </c>
      <c r="BA149" s="44" t="e">
        <f t="shared" si="50"/>
        <v>#N/A</v>
      </c>
      <c r="BC149" s="110"/>
      <c r="BD149" s="153"/>
      <c r="BE149" s="153"/>
      <c r="BF149" s="153"/>
      <c r="BG149" s="108"/>
      <c r="BH149" s="108"/>
    </row>
    <row r="150" spans="1:60" x14ac:dyDescent="0.2">
      <c r="A150" s="12">
        <f>Forside!A161</f>
        <v>0</v>
      </c>
      <c r="B150" s="12">
        <f>Forside!B161</f>
        <v>0</v>
      </c>
      <c r="C150" s="53">
        <f>Forside!C161</f>
        <v>0</v>
      </c>
      <c r="D150" s="12">
        <f>Forside!D161</f>
        <v>0</v>
      </c>
      <c r="E150" s="12">
        <f>Forside!F161</f>
        <v>0</v>
      </c>
      <c r="F150" s="53">
        <f>Forside!H161</f>
        <v>0</v>
      </c>
      <c r="G150" s="12">
        <f>Forside!I161</f>
        <v>0</v>
      </c>
      <c r="H150" s="12">
        <f>Forside!J161</f>
        <v>0</v>
      </c>
      <c r="I150" s="12">
        <f>Forside!L161</f>
        <v>0</v>
      </c>
      <c r="J150" s="12">
        <f>Forside!O161</f>
        <v>0</v>
      </c>
      <c r="K150" s="12">
        <f>Forside!Q161</f>
        <v>0</v>
      </c>
      <c r="L150" s="12">
        <f>Forside!R161</f>
        <v>0</v>
      </c>
      <c r="M150" s="44" t="e">
        <f>VLOOKUP(B150,Data_afgrøder!$A$2:$BO$24,COLUMN(Data_afgrøder!BI:BI),FALSE)</f>
        <v>#N/A</v>
      </c>
      <c r="N150" s="44" t="e">
        <f>VLOOKUP(B150,Data_afgrøder!$A$2:$BO$24,COLUMN(Data_afgrøder!BG:BG),FALSE)</f>
        <v>#N/A</v>
      </c>
      <c r="O150" s="12" t="e">
        <f>(IF(H150&gt;0,H150,G150)-VLOOKUP(B150,Data_afgrøder!$A$1:$BH$28,COLUMN(Data_afgrøder!BF:BF),FALSE)-IFERROR(Beregninger_efterafgrøder_udlæg!L151,0))*Forside!$B$3/100</f>
        <v>#N/A</v>
      </c>
      <c r="P150" s="44" t="e">
        <f>O150*44/28*Forside!$B$5</f>
        <v>#N/A</v>
      </c>
      <c r="Q150" s="45" t="e">
        <f>M150*VLOOKUP(B150,Data_afgrøder!$A$1:$BX$29,COLUMN(Data_afgrøder!$BJ$2),FALSE)</f>
        <v>#N/A</v>
      </c>
      <c r="R150" s="126" t="e">
        <f>Q150*Forside!$B$3/100</f>
        <v>#N/A</v>
      </c>
      <c r="S150" s="44" t="e">
        <f>R150*44/28*Forside!$B$5</f>
        <v>#N/A</v>
      </c>
      <c r="T150" s="45" t="e">
        <f>N150*VLOOKUP(B150,Data_afgrøder!$A$1:$BR$29,COLUMN(Data_afgrøder!BK147),FALSE)</f>
        <v>#N/A</v>
      </c>
      <c r="U150" s="45" t="e">
        <f>T150*Forside!$B$3/100</f>
        <v>#N/A</v>
      </c>
      <c r="V150" s="44" t="e">
        <f>U150*44/28*Forside!$B$5</f>
        <v>#N/A</v>
      </c>
      <c r="W150" s="12">
        <f t="shared" si="41"/>
        <v>0</v>
      </c>
      <c r="X150" s="44">
        <f>W150*44/28*Forside!$B$5</f>
        <v>0</v>
      </c>
      <c r="Y150" s="44">
        <f>IF(D150="JB11",'Emissioner organogen jord'!$J$4,0)</f>
        <v>0</v>
      </c>
      <c r="Z150" s="44">
        <f t="shared" si="42"/>
        <v>0</v>
      </c>
      <c r="AA150" s="44">
        <f>Y150+(Z150*44/28*Forside!$B$5)</f>
        <v>0</v>
      </c>
      <c r="AB150" s="44" t="e">
        <f>((M150+N150)*0.45*0.097*VLOOKUP(B150,Data_afgrøder!$A$1:$BM$28,COLUMN(Data_afgrøder!$AS$1),FALSE)*VLOOKUP(Beregninger_afgrøder!B150,Data_afgrøder!$A$1:$BN$29,COLUMN(Data_afgrøder!$AT$1),FALSE))-397</f>
        <v>#N/A</v>
      </c>
      <c r="AC150" s="44" t="e">
        <f t="shared" si="49"/>
        <v>#N/A</v>
      </c>
      <c r="AD150" s="44">
        <f t="shared" si="43"/>
        <v>0</v>
      </c>
      <c r="AE150" s="12">
        <f>IF(H150&gt;0,H150,G150)*Forside!$B$8</f>
        <v>0</v>
      </c>
      <c r="AG150" s="12" t="e">
        <f>VLOOKUP(B150,Data_afgrøder!$A$2:$BO$28,COLUMN(Data_afgrøder!$BL$2),FALSE)</f>
        <v>#N/A</v>
      </c>
      <c r="AH150" s="12" t="e">
        <f>IF(AF150&gt;0,AF150,AG150)*Forside!$B$9</f>
        <v>#N/A</v>
      </c>
      <c r="AI150" s="110"/>
      <c r="AJ150" s="12" t="e">
        <f>VLOOKUP(B150,Data_afgrøder!$A$2:$BO$28,COLUMN(Data_afgrøder!$BM$2),FALSE)</f>
        <v>#N/A</v>
      </c>
      <c r="AK150" s="12" t="e">
        <f>Forside!$B$10*IF(AI150&gt;0,AI150,AJ150)</f>
        <v>#N/A</v>
      </c>
      <c r="AL150" s="12">
        <v>0</v>
      </c>
      <c r="AM150" s="12"/>
      <c r="AN150" s="44">
        <f>IF(Forside!S161="Beregn eller brug standardtal",Beregninger_brændstofforbrug!AE149,Forside!T161)</f>
        <v>0</v>
      </c>
      <c r="AO150" s="12" t="e">
        <f>VLOOKUP(B150,Data_afgrøder!$A$1:$BH$28,COLUMN(Data_afgrøder!AW:AW),FALSE)</f>
        <v>#N/A</v>
      </c>
      <c r="AP150" s="12">
        <f t="shared" si="44"/>
        <v>0</v>
      </c>
      <c r="AQ150" s="12">
        <f>AP150*5*Forside!$B$6</f>
        <v>0</v>
      </c>
      <c r="AR150" s="12">
        <v>0</v>
      </c>
      <c r="AS150" s="12">
        <f>AR150*Forside!$B$6</f>
        <v>0</v>
      </c>
      <c r="AT150" s="12">
        <v>0</v>
      </c>
      <c r="AU150" s="12">
        <f>AT150*Forside!$B$7</f>
        <v>0</v>
      </c>
      <c r="AV150" s="44" t="e">
        <f t="shared" si="45"/>
        <v>#N/A</v>
      </c>
      <c r="AW150" s="92" t="e">
        <f t="shared" si="46"/>
        <v>#N/A</v>
      </c>
      <c r="AX150" s="45" t="e">
        <f>AW150*44/28*Forside!$B$5</f>
        <v>#N/A</v>
      </c>
      <c r="AY150" s="44" t="e">
        <f t="shared" si="47"/>
        <v>#N/A</v>
      </c>
      <c r="AZ150" s="44" t="e">
        <f t="shared" si="48"/>
        <v>#N/A</v>
      </c>
      <c r="BA150" s="44" t="e">
        <f t="shared" si="50"/>
        <v>#N/A</v>
      </c>
      <c r="BC150" s="110"/>
      <c r="BD150" s="153"/>
      <c r="BE150" s="153"/>
      <c r="BF150" s="153"/>
      <c r="BG150" s="108"/>
      <c r="BH150" s="108"/>
    </row>
    <row r="151" spans="1:60" x14ac:dyDescent="0.2">
      <c r="A151" s="12">
        <f>Forside!A162</f>
        <v>0</v>
      </c>
      <c r="B151" s="12">
        <f>Forside!B162</f>
        <v>0</v>
      </c>
      <c r="C151" s="53">
        <f>Forside!C162</f>
        <v>0</v>
      </c>
      <c r="D151" s="12">
        <f>Forside!D162</f>
        <v>0</v>
      </c>
      <c r="E151" s="12">
        <f>Forside!F162</f>
        <v>0</v>
      </c>
      <c r="F151" s="53">
        <f>Forside!H162</f>
        <v>0</v>
      </c>
      <c r="G151" s="12">
        <f>Forside!I162</f>
        <v>0</v>
      </c>
      <c r="H151" s="12">
        <f>Forside!J162</f>
        <v>0</v>
      </c>
      <c r="I151" s="12">
        <f>Forside!L162</f>
        <v>0</v>
      </c>
      <c r="J151" s="12">
        <f>Forside!O162</f>
        <v>0</v>
      </c>
      <c r="K151" s="12">
        <f>Forside!Q162</f>
        <v>0</v>
      </c>
      <c r="L151" s="12">
        <f>Forside!R162</f>
        <v>0</v>
      </c>
      <c r="M151" s="44" t="e">
        <f>VLOOKUP(B151,Data_afgrøder!$A$2:$BO$24,COLUMN(Data_afgrøder!BI:BI),FALSE)</f>
        <v>#N/A</v>
      </c>
      <c r="N151" s="44" t="e">
        <f>VLOOKUP(B151,Data_afgrøder!$A$2:$BO$24,COLUMN(Data_afgrøder!BG:BG),FALSE)</f>
        <v>#N/A</v>
      </c>
      <c r="O151" s="12" t="e">
        <f>(IF(H151&gt;0,H151,G151)-VLOOKUP(B151,Data_afgrøder!$A$1:$BH$28,COLUMN(Data_afgrøder!BF:BF),FALSE)-IFERROR(Beregninger_efterafgrøder_udlæg!L152,0))*Forside!$B$3/100</f>
        <v>#N/A</v>
      </c>
      <c r="P151" s="44" t="e">
        <f>O151*44/28*Forside!$B$5</f>
        <v>#N/A</v>
      </c>
      <c r="Q151" s="45" t="e">
        <f>M151*VLOOKUP(B151,Data_afgrøder!$A$1:$BX$29,COLUMN(Data_afgrøder!$BJ$2),FALSE)</f>
        <v>#N/A</v>
      </c>
      <c r="R151" s="126" t="e">
        <f>Q151*Forside!$B$3/100</f>
        <v>#N/A</v>
      </c>
      <c r="S151" s="44" t="e">
        <f>R151*44/28*Forside!$B$5</f>
        <v>#N/A</v>
      </c>
      <c r="T151" s="45" t="e">
        <f>N151*VLOOKUP(B151,Data_afgrøder!$A$1:$BR$29,COLUMN(Data_afgrøder!BK148),FALSE)</f>
        <v>#N/A</v>
      </c>
      <c r="U151" s="45" t="e">
        <f>T151*Forside!$B$3/100</f>
        <v>#N/A</v>
      </c>
      <c r="V151" s="44" t="e">
        <f>U151*44/28*Forside!$B$5</f>
        <v>#N/A</v>
      </c>
      <c r="W151" s="12">
        <f t="shared" si="41"/>
        <v>0</v>
      </c>
      <c r="X151" s="44">
        <f>W151*44/28*Forside!$B$5</f>
        <v>0</v>
      </c>
      <c r="Y151" s="44">
        <f>IF(D151="JB11",'Emissioner organogen jord'!$J$4,0)</f>
        <v>0</v>
      </c>
      <c r="Z151" s="44">
        <f t="shared" si="42"/>
        <v>0</v>
      </c>
      <c r="AA151" s="44">
        <f>Y151+(Z151*44/28*Forside!$B$5)</f>
        <v>0</v>
      </c>
      <c r="AB151" s="44" t="e">
        <f>((M151+N151)*0.45*0.097*VLOOKUP(B151,Data_afgrøder!$A$1:$BM$28,COLUMN(Data_afgrøder!$AS$1),FALSE)*VLOOKUP(Beregninger_afgrøder!B151,Data_afgrøder!$A$1:$BN$29,COLUMN(Data_afgrøder!$AT$1),FALSE))-397</f>
        <v>#N/A</v>
      </c>
      <c r="AC151" s="44" t="e">
        <f t="shared" si="49"/>
        <v>#N/A</v>
      </c>
      <c r="AD151" s="44">
        <f t="shared" si="43"/>
        <v>0</v>
      </c>
      <c r="AE151" s="12">
        <f>IF(H151&gt;0,H151,G151)*Forside!$B$8</f>
        <v>0</v>
      </c>
      <c r="AG151" s="12" t="e">
        <f>VLOOKUP(B151,Data_afgrøder!$A$2:$BO$28,COLUMN(Data_afgrøder!$BL$2),FALSE)</f>
        <v>#N/A</v>
      </c>
      <c r="AH151" s="12" t="e">
        <f>IF(AF151&gt;0,AF151,AG151)*Forside!$B$9</f>
        <v>#N/A</v>
      </c>
      <c r="AI151" s="110"/>
      <c r="AJ151" s="12" t="e">
        <f>VLOOKUP(B151,Data_afgrøder!$A$2:$BO$28,COLUMN(Data_afgrøder!$BM$2),FALSE)</f>
        <v>#N/A</v>
      </c>
      <c r="AK151" s="12" t="e">
        <f>Forside!$B$10*IF(AI151&gt;0,AI151,AJ151)</f>
        <v>#N/A</v>
      </c>
      <c r="AL151" s="12">
        <v>0</v>
      </c>
      <c r="AM151" s="12"/>
      <c r="AN151" s="44">
        <f>IF(Forside!S162="Beregn eller brug standardtal",Beregninger_brændstofforbrug!AE150,Forside!T162)</f>
        <v>0</v>
      </c>
      <c r="AO151" s="12" t="e">
        <f>VLOOKUP(B151,Data_afgrøder!$A$1:$BH$28,COLUMN(Data_afgrøder!AW:AW),FALSE)</f>
        <v>#N/A</v>
      </c>
      <c r="AP151" s="12">
        <f t="shared" si="44"/>
        <v>0</v>
      </c>
      <c r="AQ151" s="12">
        <f>AP151*5*Forside!$B$6</f>
        <v>0</v>
      </c>
      <c r="AR151" s="12">
        <v>0</v>
      </c>
      <c r="AS151" s="12">
        <f>AR151*Forside!$B$6</f>
        <v>0</v>
      </c>
      <c r="AT151" s="12">
        <v>0</v>
      </c>
      <c r="AU151" s="12">
        <f>AT151*Forside!$B$7</f>
        <v>0</v>
      </c>
      <c r="AV151" s="44" t="e">
        <f t="shared" si="45"/>
        <v>#N/A</v>
      </c>
      <c r="AW151" s="92" t="e">
        <f t="shared" si="46"/>
        <v>#N/A</v>
      </c>
      <c r="AX151" s="45" t="e">
        <f>AW151*44/28*Forside!$B$5</f>
        <v>#N/A</v>
      </c>
      <c r="AY151" s="44" t="e">
        <f t="shared" si="47"/>
        <v>#N/A</v>
      </c>
      <c r="AZ151" s="44" t="e">
        <f t="shared" si="48"/>
        <v>#N/A</v>
      </c>
      <c r="BA151" s="44" t="e">
        <f t="shared" si="50"/>
        <v>#N/A</v>
      </c>
      <c r="BC151" s="110"/>
      <c r="BD151" s="153"/>
      <c r="BE151" s="153"/>
      <c r="BF151" s="153"/>
      <c r="BG151" s="108"/>
      <c r="BH151" s="108"/>
    </row>
    <row r="152" spans="1:60" x14ac:dyDescent="0.2">
      <c r="A152" s="12">
        <f>Forside!A163</f>
        <v>0</v>
      </c>
      <c r="B152" s="12">
        <f>Forside!B163</f>
        <v>0</v>
      </c>
      <c r="C152" s="53">
        <f>Forside!C163</f>
        <v>0</v>
      </c>
      <c r="D152" s="12">
        <f>Forside!D163</f>
        <v>0</v>
      </c>
      <c r="E152" s="12">
        <f>Forside!F163</f>
        <v>0</v>
      </c>
      <c r="F152" s="53">
        <f>Forside!H163</f>
        <v>0</v>
      </c>
      <c r="G152" s="12">
        <f>Forside!I163</f>
        <v>0</v>
      </c>
      <c r="H152" s="12">
        <f>Forside!J163</f>
        <v>0</v>
      </c>
      <c r="I152" s="12">
        <f>Forside!L163</f>
        <v>0</v>
      </c>
      <c r="J152" s="12">
        <f>Forside!O163</f>
        <v>0</v>
      </c>
      <c r="K152" s="12">
        <f>Forside!Q163</f>
        <v>0</v>
      </c>
      <c r="L152" s="12">
        <f>Forside!R163</f>
        <v>0</v>
      </c>
      <c r="M152" s="44" t="e">
        <f>VLOOKUP(B152,Data_afgrøder!$A$2:$BO$24,COLUMN(Data_afgrøder!BI:BI),FALSE)</f>
        <v>#N/A</v>
      </c>
      <c r="N152" s="44" t="e">
        <f>VLOOKUP(B152,Data_afgrøder!$A$2:$BO$24,COLUMN(Data_afgrøder!BG:BG),FALSE)</f>
        <v>#N/A</v>
      </c>
      <c r="O152" s="12" t="e">
        <f>(IF(H152&gt;0,H152,G152)-VLOOKUP(B152,Data_afgrøder!$A$1:$BH$28,COLUMN(Data_afgrøder!BF:BF),FALSE)-IFERROR(Beregninger_efterafgrøder_udlæg!L153,0))*Forside!$B$3/100</f>
        <v>#N/A</v>
      </c>
      <c r="P152" s="44" t="e">
        <f>O152*44/28*Forside!$B$5</f>
        <v>#N/A</v>
      </c>
      <c r="Q152" s="45" t="e">
        <f>M152*VLOOKUP(B152,Data_afgrøder!$A$1:$BX$29,COLUMN(Data_afgrøder!$BJ$2),FALSE)</f>
        <v>#N/A</v>
      </c>
      <c r="R152" s="126" t="e">
        <f>Q152*Forside!$B$3/100</f>
        <v>#N/A</v>
      </c>
      <c r="S152" s="44" t="e">
        <f>R152*44/28*Forside!$B$5</f>
        <v>#N/A</v>
      </c>
      <c r="T152" s="45" t="e">
        <f>N152*VLOOKUP(B152,Data_afgrøder!$A$1:$BR$29,COLUMN(Data_afgrøder!BK149),FALSE)</f>
        <v>#N/A</v>
      </c>
      <c r="U152" s="45" t="e">
        <f>T152*Forside!$B$3/100</f>
        <v>#N/A</v>
      </c>
      <c r="V152" s="44" t="e">
        <f>U152*44/28*Forside!$B$5</f>
        <v>#N/A</v>
      </c>
      <c r="W152" s="12">
        <f t="shared" si="41"/>
        <v>0</v>
      </c>
      <c r="X152" s="44">
        <f>W152*44/28*Forside!$B$5</f>
        <v>0</v>
      </c>
      <c r="Y152" s="44">
        <f>IF(D152="JB11",'Emissioner organogen jord'!$J$4,0)</f>
        <v>0</v>
      </c>
      <c r="Z152" s="44">
        <f t="shared" si="42"/>
        <v>0</v>
      </c>
      <c r="AA152" s="44">
        <f>Y152+(Z152*44/28*Forside!$B$5)</f>
        <v>0</v>
      </c>
      <c r="AB152" s="44" t="e">
        <f>((M152+N152)*0.45*0.097*VLOOKUP(B152,Data_afgrøder!$A$1:$BM$28,COLUMN(Data_afgrøder!$AS$1),FALSE)*VLOOKUP(Beregninger_afgrøder!B152,Data_afgrøder!$A$1:$BN$29,COLUMN(Data_afgrøder!$AT$1),FALSE))-397</f>
        <v>#N/A</v>
      </c>
      <c r="AC152" s="44" t="e">
        <f t="shared" si="49"/>
        <v>#N/A</v>
      </c>
      <c r="AD152" s="44">
        <f t="shared" si="43"/>
        <v>0</v>
      </c>
      <c r="AE152" s="12">
        <f>IF(H152&gt;0,H152,G152)*Forside!$B$8</f>
        <v>0</v>
      </c>
      <c r="AG152" s="12" t="e">
        <f>VLOOKUP(B152,Data_afgrøder!$A$2:$BO$28,COLUMN(Data_afgrøder!$BL$2),FALSE)</f>
        <v>#N/A</v>
      </c>
      <c r="AH152" s="12" t="e">
        <f>IF(AF152&gt;0,AF152,AG152)*Forside!$B$9</f>
        <v>#N/A</v>
      </c>
      <c r="AI152" s="110"/>
      <c r="AJ152" s="12" t="e">
        <f>VLOOKUP(B152,Data_afgrøder!$A$2:$BO$28,COLUMN(Data_afgrøder!$BM$2),FALSE)</f>
        <v>#N/A</v>
      </c>
      <c r="AK152" s="12" t="e">
        <f>Forside!$B$10*IF(AI152&gt;0,AI152,AJ152)</f>
        <v>#N/A</v>
      </c>
      <c r="AL152" s="12">
        <v>0</v>
      </c>
      <c r="AM152" s="12"/>
      <c r="AN152" s="44">
        <f>IF(Forside!S163="Beregn eller brug standardtal",Beregninger_brændstofforbrug!AE151,Forside!T163)</f>
        <v>0</v>
      </c>
      <c r="AO152" s="12" t="e">
        <f>VLOOKUP(B152,Data_afgrøder!$A$1:$BH$28,COLUMN(Data_afgrøder!AW:AW),FALSE)</f>
        <v>#N/A</v>
      </c>
      <c r="AP152" s="12">
        <f t="shared" si="44"/>
        <v>0</v>
      </c>
      <c r="AQ152" s="12">
        <f>AP152*5*Forside!$B$6</f>
        <v>0</v>
      </c>
      <c r="AR152" s="12">
        <v>0</v>
      </c>
      <c r="AS152" s="12">
        <f>AR152*Forside!$B$6</f>
        <v>0</v>
      </c>
      <c r="AT152" s="12">
        <v>0</v>
      </c>
      <c r="AU152" s="12">
        <f>AT152*Forside!$B$7</f>
        <v>0</v>
      </c>
      <c r="AV152" s="44" t="e">
        <f t="shared" si="45"/>
        <v>#N/A</v>
      </c>
      <c r="AW152" s="92" t="e">
        <f t="shared" si="46"/>
        <v>#N/A</v>
      </c>
      <c r="AX152" s="45" t="e">
        <f>AW152*44/28*Forside!$B$5</f>
        <v>#N/A</v>
      </c>
      <c r="AY152" s="44" t="e">
        <f t="shared" si="47"/>
        <v>#N/A</v>
      </c>
      <c r="AZ152" s="44" t="e">
        <f t="shared" si="48"/>
        <v>#N/A</v>
      </c>
      <c r="BA152" s="44" t="e">
        <f t="shared" si="50"/>
        <v>#N/A</v>
      </c>
      <c r="BC152" s="110"/>
      <c r="BD152" s="153"/>
      <c r="BE152" s="153"/>
      <c r="BF152" s="153"/>
      <c r="BG152" s="108"/>
      <c r="BH152" s="108"/>
    </row>
    <row r="153" spans="1:60" x14ac:dyDescent="0.2">
      <c r="A153" s="12">
        <f>Forside!A164</f>
        <v>0</v>
      </c>
      <c r="B153" s="12">
        <f>Forside!B164</f>
        <v>0</v>
      </c>
      <c r="C153" s="53">
        <f>Forside!C164</f>
        <v>0</v>
      </c>
      <c r="D153" s="12">
        <f>Forside!D164</f>
        <v>0</v>
      </c>
      <c r="E153" s="12">
        <f>Forside!F164</f>
        <v>0</v>
      </c>
      <c r="F153" s="53">
        <f>Forside!H164</f>
        <v>0</v>
      </c>
      <c r="G153" s="12">
        <f>Forside!I164</f>
        <v>0</v>
      </c>
      <c r="H153" s="12">
        <f>Forside!J164</f>
        <v>0</v>
      </c>
      <c r="I153" s="12">
        <f>Forside!L164</f>
        <v>0</v>
      </c>
      <c r="J153" s="12">
        <f>Forside!O164</f>
        <v>0</v>
      </c>
      <c r="K153" s="12">
        <f>Forside!Q164</f>
        <v>0</v>
      </c>
      <c r="L153" s="12">
        <f>Forside!R164</f>
        <v>0</v>
      </c>
      <c r="M153" s="44" t="e">
        <f>VLOOKUP(B153,Data_afgrøder!$A$2:$BO$24,COLUMN(Data_afgrøder!BI:BI),FALSE)</f>
        <v>#N/A</v>
      </c>
      <c r="N153" s="44" t="e">
        <f>VLOOKUP(B153,Data_afgrøder!$A$2:$BO$24,COLUMN(Data_afgrøder!BG:BG),FALSE)</f>
        <v>#N/A</v>
      </c>
      <c r="O153" s="12" t="e">
        <f>(IF(H153&gt;0,H153,G153)-VLOOKUP(B153,Data_afgrøder!$A$1:$BH$28,COLUMN(Data_afgrøder!BF:BF),FALSE)-IFERROR(Beregninger_efterafgrøder_udlæg!L154,0))*Forside!$B$3/100</f>
        <v>#N/A</v>
      </c>
      <c r="P153" s="44" t="e">
        <f>O153*44/28*Forside!$B$5</f>
        <v>#N/A</v>
      </c>
      <c r="Q153" s="45" t="e">
        <f>M153*VLOOKUP(B153,Data_afgrøder!$A$1:$BX$29,COLUMN(Data_afgrøder!$BJ$2),FALSE)</f>
        <v>#N/A</v>
      </c>
      <c r="R153" s="126" t="e">
        <f>Q153*Forside!$B$3/100</f>
        <v>#N/A</v>
      </c>
      <c r="S153" s="44" t="e">
        <f>R153*44/28*Forside!$B$5</f>
        <v>#N/A</v>
      </c>
      <c r="T153" s="45" t="e">
        <f>N153*VLOOKUP(B153,Data_afgrøder!$A$1:$BR$29,COLUMN(Data_afgrøder!BK150),FALSE)</f>
        <v>#N/A</v>
      </c>
      <c r="U153" s="45" t="e">
        <f>T153*Forside!$B$3/100</f>
        <v>#N/A</v>
      </c>
      <c r="V153" s="44" t="e">
        <f>U153*44/28*Forside!$B$5</f>
        <v>#N/A</v>
      </c>
      <c r="W153" s="12">
        <f t="shared" si="41"/>
        <v>0</v>
      </c>
      <c r="X153" s="44">
        <f>W153*44/28*Forside!$B$5</f>
        <v>0</v>
      </c>
      <c r="Y153" s="44">
        <f>IF(D153="JB11",'Emissioner organogen jord'!$J$4,0)</f>
        <v>0</v>
      </c>
      <c r="Z153" s="44">
        <f t="shared" si="42"/>
        <v>0</v>
      </c>
      <c r="AA153" s="44">
        <f>Y153+(Z153*44/28*Forside!$B$5)</f>
        <v>0</v>
      </c>
      <c r="AB153" s="44" t="e">
        <f>((M153+N153)*0.45*0.097*VLOOKUP(B153,Data_afgrøder!$A$1:$BM$28,COLUMN(Data_afgrøder!$AS$1),FALSE)*VLOOKUP(Beregninger_afgrøder!B153,Data_afgrøder!$A$1:$BN$29,COLUMN(Data_afgrøder!$AT$1),FALSE))-397</f>
        <v>#N/A</v>
      </c>
      <c r="AC153" s="44" t="e">
        <f t="shared" si="49"/>
        <v>#N/A</v>
      </c>
      <c r="AD153" s="44">
        <f t="shared" si="43"/>
        <v>0</v>
      </c>
      <c r="AE153" s="12">
        <f>IF(H153&gt;0,H153,G153)*Forside!$B$8</f>
        <v>0</v>
      </c>
      <c r="AG153" s="12" t="e">
        <f>VLOOKUP(B153,Data_afgrøder!$A$2:$BO$28,COLUMN(Data_afgrøder!$BL$2),FALSE)</f>
        <v>#N/A</v>
      </c>
      <c r="AH153" s="12" t="e">
        <f>IF(AF153&gt;0,AF153,AG153)*Forside!$B$9</f>
        <v>#N/A</v>
      </c>
      <c r="AI153" s="110"/>
      <c r="AJ153" s="12" t="e">
        <f>VLOOKUP(B153,Data_afgrøder!$A$2:$BO$28,COLUMN(Data_afgrøder!$BM$2),FALSE)</f>
        <v>#N/A</v>
      </c>
      <c r="AK153" s="12" t="e">
        <f>Forside!$B$10*IF(AI153&gt;0,AI153,AJ153)</f>
        <v>#N/A</v>
      </c>
      <c r="AL153" s="12">
        <v>0</v>
      </c>
      <c r="AM153" s="12"/>
      <c r="AN153" s="44">
        <f>IF(Forside!S164="Beregn eller brug standardtal",Beregninger_brændstofforbrug!AE152,Forside!T164)</f>
        <v>0</v>
      </c>
      <c r="AO153" s="12" t="e">
        <f>VLOOKUP(B153,Data_afgrøder!$A$1:$BH$28,COLUMN(Data_afgrøder!AW:AW),FALSE)</f>
        <v>#N/A</v>
      </c>
      <c r="AP153" s="12">
        <f t="shared" si="44"/>
        <v>0</v>
      </c>
      <c r="AQ153" s="12">
        <f>AP153*5*Forside!$B$6</f>
        <v>0</v>
      </c>
      <c r="AR153" s="12">
        <v>0</v>
      </c>
      <c r="AS153" s="12">
        <f>AR153*Forside!$B$6</f>
        <v>0</v>
      </c>
      <c r="AT153" s="12">
        <v>0</v>
      </c>
      <c r="AU153" s="12">
        <f>AT153*Forside!$B$7</f>
        <v>0</v>
      </c>
      <c r="AV153" s="44" t="e">
        <f t="shared" si="45"/>
        <v>#N/A</v>
      </c>
      <c r="AW153" s="92" t="e">
        <f t="shared" si="46"/>
        <v>#N/A</v>
      </c>
      <c r="AX153" s="45" t="e">
        <f>AW153*44/28*Forside!$B$5</f>
        <v>#N/A</v>
      </c>
      <c r="AY153" s="44" t="e">
        <f t="shared" si="47"/>
        <v>#N/A</v>
      </c>
      <c r="AZ153" s="44" t="e">
        <f t="shared" si="48"/>
        <v>#N/A</v>
      </c>
      <c r="BA153" s="44" t="e">
        <f t="shared" si="50"/>
        <v>#N/A</v>
      </c>
      <c r="BC153" s="110"/>
      <c r="BD153" s="153"/>
      <c r="BE153" s="153"/>
      <c r="BF153" s="153"/>
      <c r="BG153" s="108"/>
      <c r="BH153" s="108"/>
    </row>
    <row r="154" spans="1:60" x14ac:dyDescent="0.2">
      <c r="A154" s="12">
        <f>Forside!A165</f>
        <v>0</v>
      </c>
      <c r="B154" s="12">
        <f>Forside!B165</f>
        <v>0</v>
      </c>
      <c r="C154" s="53">
        <f>Forside!C165</f>
        <v>0</v>
      </c>
      <c r="D154" s="12">
        <f>Forside!D165</f>
        <v>0</v>
      </c>
      <c r="E154" s="12">
        <f>Forside!F165</f>
        <v>0</v>
      </c>
      <c r="F154" s="53">
        <f>Forside!H165</f>
        <v>0</v>
      </c>
      <c r="G154" s="12">
        <f>Forside!I165</f>
        <v>0</v>
      </c>
      <c r="H154" s="12">
        <f>Forside!J165</f>
        <v>0</v>
      </c>
      <c r="I154" s="12">
        <f>Forside!L165</f>
        <v>0</v>
      </c>
      <c r="J154" s="12">
        <f>Forside!O165</f>
        <v>0</v>
      </c>
      <c r="K154" s="12">
        <f>Forside!Q165</f>
        <v>0</v>
      </c>
      <c r="L154" s="12">
        <f>Forside!R165</f>
        <v>0</v>
      </c>
      <c r="M154" s="44" t="e">
        <f>VLOOKUP(B154,Data_afgrøder!$A$2:$BO$24,COLUMN(Data_afgrøder!BI:BI),FALSE)</f>
        <v>#N/A</v>
      </c>
      <c r="N154" s="44" t="e">
        <f>VLOOKUP(B154,Data_afgrøder!$A$2:$BO$24,COLUMN(Data_afgrøder!BG:BG),FALSE)</f>
        <v>#N/A</v>
      </c>
      <c r="O154" s="12" t="e">
        <f>(IF(H154&gt;0,H154,G154)-VLOOKUP(B154,Data_afgrøder!$A$1:$BH$28,COLUMN(Data_afgrøder!BF:BF),FALSE)-IFERROR(Beregninger_efterafgrøder_udlæg!L155,0))*Forside!$B$3/100</f>
        <v>#N/A</v>
      </c>
      <c r="P154" s="44" t="e">
        <f>O154*44/28*Forside!$B$5</f>
        <v>#N/A</v>
      </c>
      <c r="Q154" s="45" t="e">
        <f>M154*VLOOKUP(B154,Data_afgrøder!$A$1:$BX$29,COLUMN(Data_afgrøder!$BJ$2),FALSE)</f>
        <v>#N/A</v>
      </c>
      <c r="R154" s="126" t="e">
        <f>Q154*Forside!$B$3/100</f>
        <v>#N/A</v>
      </c>
      <c r="S154" s="44" t="e">
        <f>R154*44/28*Forside!$B$5</f>
        <v>#N/A</v>
      </c>
      <c r="T154" s="45" t="e">
        <f>N154*VLOOKUP(B154,Data_afgrøder!$A$1:$BR$29,COLUMN(Data_afgrøder!BK151),FALSE)</f>
        <v>#N/A</v>
      </c>
      <c r="U154" s="45" t="e">
        <f>T154*Forside!$B$3/100</f>
        <v>#N/A</v>
      </c>
      <c r="V154" s="44" t="e">
        <f>U154*44/28*Forside!$B$5</f>
        <v>#N/A</v>
      </c>
      <c r="W154" s="12">
        <f t="shared" si="41"/>
        <v>0</v>
      </c>
      <c r="X154" s="44">
        <f>W154*44/28*Forside!$B$5</f>
        <v>0</v>
      </c>
      <c r="Y154" s="44">
        <f>IF(D154="JB11",'Emissioner organogen jord'!$J$4,0)</f>
        <v>0</v>
      </c>
      <c r="Z154" s="44">
        <f t="shared" si="42"/>
        <v>0</v>
      </c>
      <c r="AA154" s="44">
        <f>Y154+(Z154*44/28*Forside!$B$5)</f>
        <v>0</v>
      </c>
      <c r="AB154" s="44" t="e">
        <f>((M154+N154)*0.45*0.097*VLOOKUP(B154,Data_afgrøder!$A$1:$BM$28,COLUMN(Data_afgrøder!$AS$1),FALSE)*VLOOKUP(Beregninger_afgrøder!B154,Data_afgrøder!$A$1:$BN$29,COLUMN(Data_afgrøder!$AT$1),FALSE))-397</f>
        <v>#N/A</v>
      </c>
      <c r="AC154" s="44" t="e">
        <f t="shared" si="49"/>
        <v>#N/A</v>
      </c>
      <c r="AD154" s="44">
        <f t="shared" si="43"/>
        <v>0</v>
      </c>
      <c r="AE154" s="12">
        <f>IF(H154&gt;0,H154,G154)*Forside!$B$8</f>
        <v>0</v>
      </c>
      <c r="AG154" s="12" t="e">
        <f>VLOOKUP(B154,Data_afgrøder!$A$2:$BO$28,COLUMN(Data_afgrøder!$BL$2),FALSE)</f>
        <v>#N/A</v>
      </c>
      <c r="AH154" s="12" t="e">
        <f>IF(AF154&gt;0,AF154,AG154)*Forside!$B$9</f>
        <v>#N/A</v>
      </c>
      <c r="AI154" s="110"/>
      <c r="AJ154" s="12" t="e">
        <f>VLOOKUP(B154,Data_afgrøder!$A$2:$BO$28,COLUMN(Data_afgrøder!$BM$2),FALSE)</f>
        <v>#N/A</v>
      </c>
      <c r="AK154" s="12" t="e">
        <f>Forside!$B$10*IF(AI154&gt;0,AI154,AJ154)</f>
        <v>#N/A</v>
      </c>
      <c r="AL154" s="12">
        <v>0</v>
      </c>
      <c r="AM154" s="12"/>
      <c r="AN154" s="44">
        <f>IF(Forside!S165="Beregn eller brug standardtal",Beregninger_brændstofforbrug!AE153,Forside!T165)</f>
        <v>0</v>
      </c>
      <c r="AO154" s="12" t="e">
        <f>VLOOKUP(B154,Data_afgrøder!$A$1:$BH$28,COLUMN(Data_afgrøder!AW:AW),FALSE)</f>
        <v>#N/A</v>
      </c>
      <c r="AP154" s="12">
        <f t="shared" si="44"/>
        <v>0</v>
      </c>
      <c r="AQ154" s="12">
        <f>AP154*5*Forside!$B$6</f>
        <v>0</v>
      </c>
      <c r="AR154" s="12">
        <v>0</v>
      </c>
      <c r="AS154" s="12">
        <f>AR154*Forside!$B$6</f>
        <v>0</v>
      </c>
      <c r="AT154" s="12">
        <v>0</v>
      </c>
      <c r="AU154" s="12">
        <f>AT154*Forside!$B$7</f>
        <v>0</v>
      </c>
      <c r="AV154" s="44" t="e">
        <f t="shared" si="45"/>
        <v>#N/A</v>
      </c>
      <c r="AW154" s="92" t="e">
        <f t="shared" si="46"/>
        <v>#N/A</v>
      </c>
      <c r="AX154" s="45" t="e">
        <f>AW154*44/28*Forside!$B$5</f>
        <v>#N/A</v>
      </c>
      <c r="AY154" s="44" t="e">
        <f t="shared" si="47"/>
        <v>#N/A</v>
      </c>
      <c r="AZ154" s="44" t="e">
        <f t="shared" si="48"/>
        <v>#N/A</v>
      </c>
      <c r="BA154" s="44" t="e">
        <f t="shared" si="50"/>
        <v>#N/A</v>
      </c>
      <c r="BC154" s="110"/>
      <c r="BD154" s="153"/>
      <c r="BE154" s="153"/>
      <c r="BF154" s="153"/>
      <c r="BG154" s="108"/>
      <c r="BH154" s="108"/>
    </row>
    <row r="155" spans="1:60" x14ac:dyDescent="0.2">
      <c r="A155" s="12">
        <f>Forside!A166</f>
        <v>0</v>
      </c>
      <c r="B155" s="12">
        <f>Forside!B166</f>
        <v>0</v>
      </c>
      <c r="C155" s="53">
        <f>Forside!C166</f>
        <v>0</v>
      </c>
      <c r="D155" s="12">
        <f>Forside!D166</f>
        <v>0</v>
      </c>
      <c r="E155" s="12">
        <f>Forside!F166</f>
        <v>0</v>
      </c>
      <c r="F155" s="53">
        <f>Forside!H166</f>
        <v>0</v>
      </c>
      <c r="G155" s="12">
        <f>Forside!I166</f>
        <v>0</v>
      </c>
      <c r="H155" s="12">
        <f>Forside!J166</f>
        <v>0</v>
      </c>
      <c r="I155" s="12">
        <f>Forside!L166</f>
        <v>0</v>
      </c>
      <c r="J155" s="12">
        <f>Forside!O166</f>
        <v>0</v>
      </c>
      <c r="K155" s="12">
        <f>Forside!Q166</f>
        <v>0</v>
      </c>
      <c r="L155" s="12">
        <f>Forside!R166</f>
        <v>0</v>
      </c>
      <c r="M155" s="44" t="e">
        <f>VLOOKUP(B155,Data_afgrøder!$A$2:$BO$24,COLUMN(Data_afgrøder!BI:BI),FALSE)</f>
        <v>#N/A</v>
      </c>
      <c r="N155" s="44" t="e">
        <f>VLOOKUP(B155,Data_afgrøder!$A$2:$BO$24,COLUMN(Data_afgrøder!BG:BG),FALSE)</f>
        <v>#N/A</v>
      </c>
      <c r="O155" s="12" t="e">
        <f>(IF(H155&gt;0,H155,G155)-VLOOKUP(B155,Data_afgrøder!$A$1:$BH$28,COLUMN(Data_afgrøder!BF:BF),FALSE)-IFERROR(Beregninger_efterafgrøder_udlæg!L156,0))*Forside!$B$3/100</f>
        <v>#N/A</v>
      </c>
      <c r="P155" s="44" t="e">
        <f>O155*44/28*Forside!$B$5</f>
        <v>#N/A</v>
      </c>
      <c r="Q155" s="45" t="e">
        <f>M155*VLOOKUP(B155,Data_afgrøder!$A$1:$BX$29,COLUMN(Data_afgrøder!$BJ$2),FALSE)</f>
        <v>#N/A</v>
      </c>
      <c r="R155" s="126" t="e">
        <f>Q155*Forside!$B$3/100</f>
        <v>#N/A</v>
      </c>
      <c r="S155" s="44" t="e">
        <f>R155*44/28*Forside!$B$5</f>
        <v>#N/A</v>
      </c>
      <c r="T155" s="45" t="e">
        <f>N155*VLOOKUP(B155,Data_afgrøder!$A$1:$BR$29,COLUMN(Data_afgrøder!BK152),FALSE)</f>
        <v>#N/A</v>
      </c>
      <c r="U155" s="45" t="e">
        <f>T155*Forside!$B$3/100</f>
        <v>#N/A</v>
      </c>
      <c r="V155" s="44" t="e">
        <f>U155*44/28*Forside!$B$5</f>
        <v>#N/A</v>
      </c>
      <c r="W155" s="12">
        <f t="shared" si="41"/>
        <v>0</v>
      </c>
      <c r="X155" s="44">
        <f>W155*44/28*Forside!$B$5</f>
        <v>0</v>
      </c>
      <c r="Y155" s="44">
        <f>IF(D155="JB11",'Emissioner organogen jord'!$J$4,0)</f>
        <v>0</v>
      </c>
      <c r="Z155" s="44">
        <f t="shared" si="42"/>
        <v>0</v>
      </c>
      <c r="AA155" s="44">
        <f>Y155+(Z155*44/28*Forside!$B$5)</f>
        <v>0</v>
      </c>
      <c r="AB155" s="44" t="e">
        <f>((M155+N155)*0.45*0.097*VLOOKUP(B155,Data_afgrøder!$A$1:$BM$28,COLUMN(Data_afgrøder!$AS$1),FALSE)*VLOOKUP(Beregninger_afgrøder!B155,Data_afgrøder!$A$1:$BN$29,COLUMN(Data_afgrøder!$AT$1),FALSE))-397</f>
        <v>#N/A</v>
      </c>
      <c r="AC155" s="44" t="e">
        <f t="shared" si="49"/>
        <v>#N/A</v>
      </c>
      <c r="AD155" s="44">
        <f t="shared" si="43"/>
        <v>0</v>
      </c>
      <c r="AE155" s="12">
        <f>IF(H155&gt;0,H155,G155)*Forside!$B$8</f>
        <v>0</v>
      </c>
      <c r="AG155" s="12" t="e">
        <f>VLOOKUP(B155,Data_afgrøder!$A$2:$BO$28,COLUMN(Data_afgrøder!$BL$2),FALSE)</f>
        <v>#N/A</v>
      </c>
      <c r="AH155" s="12" t="e">
        <f>IF(AF155&gt;0,AF155,AG155)*Forside!$B$9</f>
        <v>#N/A</v>
      </c>
      <c r="AI155" s="110"/>
      <c r="AJ155" s="12" t="e">
        <f>VLOOKUP(B155,Data_afgrøder!$A$2:$BO$28,COLUMN(Data_afgrøder!$BM$2),FALSE)</f>
        <v>#N/A</v>
      </c>
      <c r="AK155" s="12" t="e">
        <f>Forside!$B$10*IF(AI155&gt;0,AI155,AJ155)</f>
        <v>#N/A</v>
      </c>
      <c r="AL155" s="12">
        <v>0</v>
      </c>
      <c r="AM155" s="12"/>
      <c r="AN155" s="44">
        <f>IF(Forside!S166="Beregn eller brug standardtal",Beregninger_brændstofforbrug!AE154,Forside!T166)</f>
        <v>0</v>
      </c>
      <c r="AO155" s="12" t="e">
        <f>VLOOKUP(B155,Data_afgrøder!$A$1:$BH$28,COLUMN(Data_afgrøder!AW:AW),FALSE)</f>
        <v>#N/A</v>
      </c>
      <c r="AP155" s="12">
        <f t="shared" si="44"/>
        <v>0</v>
      </c>
      <c r="AQ155" s="12">
        <f>AP155*5*Forside!$B$6</f>
        <v>0</v>
      </c>
      <c r="AR155" s="12">
        <v>0</v>
      </c>
      <c r="AS155" s="12">
        <f>AR155*Forside!$B$6</f>
        <v>0</v>
      </c>
      <c r="AT155" s="12">
        <v>0</v>
      </c>
      <c r="AU155" s="12">
        <f>AT155*Forside!$B$7</f>
        <v>0</v>
      </c>
      <c r="AV155" s="44" t="e">
        <f t="shared" si="45"/>
        <v>#N/A</v>
      </c>
      <c r="AW155" s="92" t="e">
        <f t="shared" si="46"/>
        <v>#N/A</v>
      </c>
      <c r="AX155" s="45" t="e">
        <f>AW155*44/28*Forside!$B$5</f>
        <v>#N/A</v>
      </c>
      <c r="AY155" s="44" t="e">
        <f t="shared" si="47"/>
        <v>#N/A</v>
      </c>
      <c r="AZ155" s="44" t="e">
        <f t="shared" si="48"/>
        <v>#N/A</v>
      </c>
      <c r="BA155" s="44" t="e">
        <f t="shared" si="50"/>
        <v>#N/A</v>
      </c>
      <c r="BC155" s="110"/>
      <c r="BD155" s="153"/>
      <c r="BE155" s="153"/>
      <c r="BF155" s="153"/>
      <c r="BG155" s="108"/>
      <c r="BH155" s="108"/>
    </row>
    <row r="156" spans="1:60" x14ac:dyDescent="0.2">
      <c r="A156" s="12">
        <f>Forside!A167</f>
        <v>0</v>
      </c>
      <c r="B156" s="12">
        <f>Forside!B167</f>
        <v>0</v>
      </c>
      <c r="C156" s="53">
        <f>Forside!C167</f>
        <v>0</v>
      </c>
      <c r="D156" s="12">
        <f>Forside!D167</f>
        <v>0</v>
      </c>
      <c r="E156" s="12">
        <f>Forside!F167</f>
        <v>0</v>
      </c>
      <c r="F156" s="53">
        <f>Forside!H167</f>
        <v>0</v>
      </c>
      <c r="G156" s="12">
        <f>Forside!I167</f>
        <v>0</v>
      </c>
      <c r="H156" s="12">
        <f>Forside!J167</f>
        <v>0</v>
      </c>
      <c r="I156" s="12">
        <f>Forside!L167</f>
        <v>0</v>
      </c>
      <c r="J156" s="12">
        <f>Forside!O167</f>
        <v>0</v>
      </c>
      <c r="K156" s="12">
        <f>Forside!Q167</f>
        <v>0</v>
      </c>
      <c r="L156" s="12">
        <f>Forside!R167</f>
        <v>0</v>
      </c>
      <c r="M156" s="44" t="e">
        <f>VLOOKUP(B156,Data_afgrøder!$A$2:$BO$24,COLUMN(Data_afgrøder!BI:BI),FALSE)</f>
        <v>#N/A</v>
      </c>
      <c r="N156" s="44" t="e">
        <f>VLOOKUP(B156,Data_afgrøder!$A$2:$BO$24,COLUMN(Data_afgrøder!BG:BG),FALSE)</f>
        <v>#N/A</v>
      </c>
      <c r="O156" s="12" t="e">
        <f>(IF(H156&gt;0,H156,G156)-VLOOKUP(B156,Data_afgrøder!$A$1:$BH$28,COLUMN(Data_afgrøder!BF:BF),FALSE)-IFERROR(Beregninger_efterafgrøder_udlæg!L157,0))*Forside!$B$3/100</f>
        <v>#N/A</v>
      </c>
      <c r="P156" s="44" t="e">
        <f>O156*44/28*Forside!$B$5</f>
        <v>#N/A</v>
      </c>
      <c r="Q156" s="45" t="e">
        <f>M156*VLOOKUP(B156,Data_afgrøder!$A$1:$BX$29,COLUMN(Data_afgrøder!$BJ$2),FALSE)</f>
        <v>#N/A</v>
      </c>
      <c r="R156" s="126" t="e">
        <f>Q156*Forside!$B$3/100</f>
        <v>#N/A</v>
      </c>
      <c r="S156" s="44" t="e">
        <f>R156*44/28*Forside!$B$5</f>
        <v>#N/A</v>
      </c>
      <c r="T156" s="45" t="e">
        <f>N156*VLOOKUP(B156,Data_afgrøder!$A$1:$BR$29,COLUMN(Data_afgrøder!BK153),FALSE)</f>
        <v>#N/A</v>
      </c>
      <c r="U156" s="45" t="e">
        <f>T156*Forside!$B$3/100</f>
        <v>#N/A</v>
      </c>
      <c r="V156" s="44" t="e">
        <f>U156*44/28*Forside!$B$5</f>
        <v>#N/A</v>
      </c>
      <c r="W156" s="12">
        <f t="shared" si="41"/>
        <v>0</v>
      </c>
      <c r="X156" s="44">
        <f>W156*44/28*Forside!$B$5</f>
        <v>0</v>
      </c>
      <c r="Y156" s="44">
        <f>IF(D156="JB11",'Emissioner organogen jord'!$J$4,0)</f>
        <v>0</v>
      </c>
      <c r="Z156" s="44">
        <f t="shared" si="42"/>
        <v>0</v>
      </c>
      <c r="AA156" s="44">
        <f>Y156+(Z156*44/28*Forside!$B$5)</f>
        <v>0</v>
      </c>
      <c r="AB156" s="44" t="e">
        <f>((M156+N156)*0.45*0.097*VLOOKUP(B156,Data_afgrøder!$A$1:$BM$28,COLUMN(Data_afgrøder!$AS$1),FALSE)*VLOOKUP(Beregninger_afgrøder!B156,Data_afgrøder!$A$1:$BN$29,COLUMN(Data_afgrøder!$AT$1),FALSE))-397</f>
        <v>#N/A</v>
      </c>
      <c r="AC156" s="44" t="e">
        <f t="shared" si="49"/>
        <v>#N/A</v>
      </c>
      <c r="AD156" s="44">
        <f t="shared" si="43"/>
        <v>0</v>
      </c>
      <c r="AE156" s="12">
        <f>IF(H156&gt;0,H156,G156)*Forside!$B$8</f>
        <v>0</v>
      </c>
      <c r="AG156" s="12" t="e">
        <f>VLOOKUP(B156,Data_afgrøder!$A$2:$BO$28,COLUMN(Data_afgrøder!$BL$2),FALSE)</f>
        <v>#N/A</v>
      </c>
      <c r="AH156" s="12" t="e">
        <f>IF(AF156&gt;0,AF156,AG156)*Forside!$B$9</f>
        <v>#N/A</v>
      </c>
      <c r="AI156" s="110"/>
      <c r="AJ156" s="12" t="e">
        <f>VLOOKUP(B156,Data_afgrøder!$A$2:$BO$28,COLUMN(Data_afgrøder!$BM$2),FALSE)</f>
        <v>#N/A</v>
      </c>
      <c r="AK156" s="12" t="e">
        <f>Forside!$B$10*IF(AI156&gt;0,AI156,AJ156)</f>
        <v>#N/A</v>
      </c>
      <c r="AL156" s="12">
        <v>0</v>
      </c>
      <c r="AM156" s="12"/>
      <c r="AN156" s="44">
        <f>IF(Forside!S167="Beregn eller brug standardtal",Beregninger_brændstofforbrug!AE155,Forside!T167)</f>
        <v>0</v>
      </c>
      <c r="AO156" s="12" t="e">
        <f>VLOOKUP(B156,Data_afgrøder!$A$1:$BH$28,COLUMN(Data_afgrøder!AW:AW),FALSE)</f>
        <v>#N/A</v>
      </c>
      <c r="AP156" s="12">
        <f t="shared" si="44"/>
        <v>0</v>
      </c>
      <c r="AQ156" s="12">
        <f>AP156*5*Forside!$B$6</f>
        <v>0</v>
      </c>
      <c r="AR156" s="12">
        <v>0</v>
      </c>
      <c r="AS156" s="12">
        <f>AR156*Forside!$B$6</f>
        <v>0</v>
      </c>
      <c r="AT156" s="12">
        <v>0</v>
      </c>
      <c r="AU156" s="12">
        <f>AT156*Forside!$B$7</f>
        <v>0</v>
      </c>
      <c r="AV156" s="44" t="e">
        <f t="shared" si="45"/>
        <v>#N/A</v>
      </c>
      <c r="AW156" s="92" t="e">
        <f t="shared" si="46"/>
        <v>#N/A</v>
      </c>
      <c r="AX156" s="45" t="e">
        <f>AW156*44/28*Forside!$B$5</f>
        <v>#N/A</v>
      </c>
      <c r="AY156" s="44" t="e">
        <f t="shared" si="47"/>
        <v>#N/A</v>
      </c>
      <c r="AZ156" s="44" t="e">
        <f t="shared" si="48"/>
        <v>#N/A</v>
      </c>
      <c r="BA156" s="44" t="e">
        <f t="shared" si="50"/>
        <v>#N/A</v>
      </c>
      <c r="BC156" s="110"/>
      <c r="BD156" s="153"/>
      <c r="BE156" s="153"/>
      <c r="BF156" s="153"/>
      <c r="BG156" s="108"/>
      <c r="BH156" s="108"/>
    </row>
    <row r="157" spans="1:60" x14ac:dyDescent="0.2">
      <c r="A157" s="12">
        <f>Forside!A168</f>
        <v>0</v>
      </c>
      <c r="B157" s="12">
        <f>Forside!B168</f>
        <v>0</v>
      </c>
      <c r="C157" s="53">
        <f>Forside!C168</f>
        <v>0</v>
      </c>
      <c r="D157" s="12">
        <f>Forside!D168</f>
        <v>0</v>
      </c>
      <c r="E157" s="12">
        <f>Forside!F168</f>
        <v>0</v>
      </c>
      <c r="F157" s="53">
        <f>Forside!H168</f>
        <v>0</v>
      </c>
      <c r="G157" s="12">
        <f>Forside!I168</f>
        <v>0</v>
      </c>
      <c r="H157" s="12">
        <f>Forside!J168</f>
        <v>0</v>
      </c>
      <c r="I157" s="12">
        <f>Forside!L168</f>
        <v>0</v>
      </c>
      <c r="J157" s="12">
        <f>Forside!O168</f>
        <v>0</v>
      </c>
      <c r="K157" s="12">
        <f>Forside!Q168</f>
        <v>0</v>
      </c>
      <c r="L157" s="12">
        <f>Forside!R168</f>
        <v>0</v>
      </c>
      <c r="M157" s="44" t="e">
        <f>VLOOKUP(B157,Data_afgrøder!$A$2:$BO$24,COLUMN(Data_afgrøder!BI:BI),FALSE)</f>
        <v>#N/A</v>
      </c>
      <c r="N157" s="44" t="e">
        <f>VLOOKUP(B157,Data_afgrøder!$A$2:$BO$24,COLUMN(Data_afgrøder!BG:BG),FALSE)</f>
        <v>#N/A</v>
      </c>
      <c r="O157" s="12" t="e">
        <f>(IF(H157&gt;0,H157,G157)-VLOOKUP(B157,Data_afgrøder!$A$1:$BH$28,COLUMN(Data_afgrøder!BF:BF),FALSE)-IFERROR(Beregninger_efterafgrøder_udlæg!L158,0))*Forside!$B$3/100</f>
        <v>#N/A</v>
      </c>
      <c r="P157" s="44" t="e">
        <f>O157*44/28*Forside!$B$5</f>
        <v>#N/A</v>
      </c>
      <c r="Q157" s="45" t="e">
        <f>M157*VLOOKUP(B157,Data_afgrøder!$A$1:$BX$29,COLUMN(Data_afgrøder!$BJ$2),FALSE)</f>
        <v>#N/A</v>
      </c>
      <c r="R157" s="126" t="e">
        <f>Q157*Forside!$B$3/100</f>
        <v>#N/A</v>
      </c>
      <c r="S157" s="44" t="e">
        <f>R157*44/28*Forside!$B$5</f>
        <v>#N/A</v>
      </c>
      <c r="T157" s="45" t="e">
        <f>N157*VLOOKUP(B157,Data_afgrøder!$A$1:$BR$29,COLUMN(Data_afgrøder!BK154),FALSE)</f>
        <v>#N/A</v>
      </c>
      <c r="U157" s="45" t="e">
        <f>T157*Forside!$B$3/100</f>
        <v>#N/A</v>
      </c>
      <c r="V157" s="44" t="e">
        <f>U157*44/28*Forside!$B$5</f>
        <v>#N/A</v>
      </c>
      <c r="W157" s="12">
        <f t="shared" si="41"/>
        <v>0</v>
      </c>
      <c r="X157" s="44">
        <f>W157*44/28*Forside!$B$5</f>
        <v>0</v>
      </c>
      <c r="Y157" s="44">
        <f>IF(D157="JB11",'Emissioner organogen jord'!$J$4,0)</f>
        <v>0</v>
      </c>
      <c r="Z157" s="44">
        <f t="shared" si="42"/>
        <v>0</v>
      </c>
      <c r="AA157" s="44">
        <f>Y157+(Z157*44/28*Forside!$B$5)</f>
        <v>0</v>
      </c>
      <c r="AB157" s="44" t="e">
        <f>((M157+N157)*0.45*0.097*VLOOKUP(B157,Data_afgrøder!$A$1:$BM$28,COLUMN(Data_afgrøder!$AS$1),FALSE)*VLOOKUP(Beregninger_afgrøder!B157,Data_afgrøder!$A$1:$BN$29,COLUMN(Data_afgrøder!$AT$1),FALSE))-397</f>
        <v>#N/A</v>
      </c>
      <c r="AC157" s="44" t="e">
        <f t="shared" si="49"/>
        <v>#N/A</v>
      </c>
      <c r="AD157" s="44">
        <f t="shared" si="43"/>
        <v>0</v>
      </c>
      <c r="AE157" s="12">
        <f>IF(H157&gt;0,H157,G157)*Forside!$B$8</f>
        <v>0</v>
      </c>
      <c r="AG157" s="12" t="e">
        <f>VLOOKUP(B157,Data_afgrøder!$A$2:$BO$28,COLUMN(Data_afgrøder!$BL$2),FALSE)</f>
        <v>#N/A</v>
      </c>
      <c r="AH157" s="12" t="e">
        <f>IF(AF157&gt;0,AF157,AG157)*Forside!$B$9</f>
        <v>#N/A</v>
      </c>
      <c r="AI157" s="110"/>
      <c r="AJ157" s="12" t="e">
        <f>VLOOKUP(B157,Data_afgrøder!$A$2:$BO$28,COLUMN(Data_afgrøder!$BM$2),FALSE)</f>
        <v>#N/A</v>
      </c>
      <c r="AK157" s="12" t="e">
        <f>Forside!$B$10*IF(AI157&gt;0,AI157,AJ157)</f>
        <v>#N/A</v>
      </c>
      <c r="AL157" s="12">
        <v>0</v>
      </c>
      <c r="AM157" s="12"/>
      <c r="AN157" s="44">
        <f>IF(Forside!S168="Beregn eller brug standardtal",Beregninger_brændstofforbrug!AE156,Forside!T168)</f>
        <v>0</v>
      </c>
      <c r="AO157" s="12" t="e">
        <f>VLOOKUP(B157,Data_afgrøder!$A$1:$BH$28,COLUMN(Data_afgrøder!AW:AW),FALSE)</f>
        <v>#N/A</v>
      </c>
      <c r="AP157" s="12">
        <f t="shared" si="44"/>
        <v>0</v>
      </c>
      <c r="AQ157" s="12">
        <f>AP157*5*Forside!$B$6</f>
        <v>0</v>
      </c>
      <c r="AR157" s="12">
        <v>0</v>
      </c>
      <c r="AS157" s="12">
        <f>AR157*Forside!$B$6</f>
        <v>0</v>
      </c>
      <c r="AT157" s="12">
        <v>0</v>
      </c>
      <c r="AU157" s="12">
        <f>AT157*Forside!$B$7</f>
        <v>0</v>
      </c>
      <c r="AV157" s="44" t="e">
        <f t="shared" si="45"/>
        <v>#N/A</v>
      </c>
      <c r="AW157" s="92" t="e">
        <f t="shared" si="46"/>
        <v>#N/A</v>
      </c>
      <c r="AX157" s="45" t="e">
        <f>AW157*44/28*Forside!$B$5</f>
        <v>#N/A</v>
      </c>
      <c r="AY157" s="44" t="e">
        <f t="shared" si="47"/>
        <v>#N/A</v>
      </c>
      <c r="AZ157" s="44" t="e">
        <f t="shared" si="48"/>
        <v>#N/A</v>
      </c>
      <c r="BA157" s="44" t="e">
        <f t="shared" si="50"/>
        <v>#N/A</v>
      </c>
      <c r="BC157" s="110"/>
      <c r="BD157" s="153"/>
      <c r="BE157" s="153"/>
      <c r="BF157" s="153"/>
      <c r="BG157" s="108"/>
      <c r="BH157" s="108"/>
    </row>
    <row r="158" spans="1:60" x14ac:dyDescent="0.2">
      <c r="A158" s="12">
        <f>Forside!A169</f>
        <v>0</v>
      </c>
      <c r="B158" s="12">
        <f>Forside!B169</f>
        <v>0</v>
      </c>
      <c r="C158" s="53">
        <f>Forside!C169</f>
        <v>0</v>
      </c>
      <c r="D158" s="12">
        <f>Forside!D169</f>
        <v>0</v>
      </c>
      <c r="E158" s="12">
        <f>Forside!F169</f>
        <v>0</v>
      </c>
      <c r="F158" s="53">
        <f>Forside!H169</f>
        <v>0</v>
      </c>
      <c r="G158" s="12">
        <f>Forside!I169</f>
        <v>0</v>
      </c>
      <c r="H158" s="12">
        <f>Forside!J169</f>
        <v>0</v>
      </c>
      <c r="I158" s="12">
        <f>Forside!L169</f>
        <v>0</v>
      </c>
      <c r="J158" s="12">
        <f>Forside!O169</f>
        <v>0</v>
      </c>
      <c r="K158" s="12">
        <f>Forside!Q169</f>
        <v>0</v>
      </c>
      <c r="L158" s="12">
        <f>Forside!R169</f>
        <v>0</v>
      </c>
      <c r="M158" s="44" t="e">
        <f>VLOOKUP(B158,Data_afgrøder!$A$2:$BO$24,COLUMN(Data_afgrøder!BI:BI),FALSE)</f>
        <v>#N/A</v>
      </c>
      <c r="N158" s="44" t="e">
        <f>VLOOKUP(B158,Data_afgrøder!$A$2:$BO$24,COLUMN(Data_afgrøder!BG:BG),FALSE)</f>
        <v>#N/A</v>
      </c>
      <c r="O158" s="12" t="e">
        <f>(IF(H158&gt;0,H158,G158)-VLOOKUP(B158,Data_afgrøder!$A$1:$BH$28,COLUMN(Data_afgrøder!BF:BF),FALSE)-IFERROR(Beregninger_efterafgrøder_udlæg!L159,0))*Forside!$B$3/100</f>
        <v>#N/A</v>
      </c>
      <c r="P158" s="44" t="e">
        <f>O158*44/28*Forside!$B$5</f>
        <v>#N/A</v>
      </c>
      <c r="Q158" s="45" t="e">
        <f>M158*VLOOKUP(B158,Data_afgrøder!$A$1:$BX$29,COLUMN(Data_afgrøder!$BJ$2),FALSE)</f>
        <v>#N/A</v>
      </c>
      <c r="R158" s="126" t="e">
        <f>Q158*Forside!$B$3/100</f>
        <v>#N/A</v>
      </c>
      <c r="S158" s="44" t="e">
        <f>R158*44/28*Forside!$B$5</f>
        <v>#N/A</v>
      </c>
      <c r="T158" s="45" t="e">
        <f>N158*VLOOKUP(B158,Data_afgrøder!$A$1:$BR$29,COLUMN(Data_afgrøder!BK155),FALSE)</f>
        <v>#N/A</v>
      </c>
      <c r="U158" s="45" t="e">
        <f>T158*Forside!$B$3/100</f>
        <v>#N/A</v>
      </c>
      <c r="V158" s="44" t="e">
        <f>U158*44/28*Forside!$B$5</f>
        <v>#N/A</v>
      </c>
      <c r="W158" s="12">
        <f t="shared" si="41"/>
        <v>0</v>
      </c>
      <c r="X158" s="44">
        <f>W158*44/28*Forside!$B$5</f>
        <v>0</v>
      </c>
      <c r="Y158" s="44">
        <f>IF(D158="JB11",'Emissioner organogen jord'!$J$4,0)</f>
        <v>0</v>
      </c>
      <c r="Z158" s="44">
        <f t="shared" si="42"/>
        <v>0</v>
      </c>
      <c r="AA158" s="44">
        <f>Y158+(Z158*44/28*Forside!$B$5)</f>
        <v>0</v>
      </c>
      <c r="AB158" s="44" t="e">
        <f>((M158+N158)*0.45*0.097*VLOOKUP(B158,Data_afgrøder!$A$1:$BM$28,COLUMN(Data_afgrøder!$AS$1),FALSE)*VLOOKUP(Beregninger_afgrøder!B158,Data_afgrøder!$A$1:$BN$29,COLUMN(Data_afgrøder!$AT$1),FALSE))-397</f>
        <v>#N/A</v>
      </c>
      <c r="AC158" s="44" t="e">
        <f t="shared" si="49"/>
        <v>#N/A</v>
      </c>
      <c r="AD158" s="44">
        <f t="shared" si="43"/>
        <v>0</v>
      </c>
      <c r="AE158" s="12">
        <f>IF(H158&gt;0,H158,G158)*Forside!$B$8</f>
        <v>0</v>
      </c>
      <c r="AG158" s="12" t="e">
        <f>VLOOKUP(B158,Data_afgrøder!$A$2:$BO$28,COLUMN(Data_afgrøder!$BL$2),FALSE)</f>
        <v>#N/A</v>
      </c>
      <c r="AH158" s="12" t="e">
        <f>IF(AF158&gt;0,AF158,AG158)*Forside!$B$9</f>
        <v>#N/A</v>
      </c>
      <c r="AI158" s="110"/>
      <c r="AJ158" s="12" t="e">
        <f>VLOOKUP(B158,Data_afgrøder!$A$2:$BO$28,COLUMN(Data_afgrøder!$BM$2),FALSE)</f>
        <v>#N/A</v>
      </c>
      <c r="AK158" s="12" t="e">
        <f>Forside!$B$10*IF(AI158&gt;0,AI158,AJ158)</f>
        <v>#N/A</v>
      </c>
      <c r="AL158" s="12">
        <v>0</v>
      </c>
      <c r="AM158" s="12"/>
      <c r="AN158" s="44">
        <f>IF(Forside!S169="Beregn eller brug standardtal",Beregninger_brændstofforbrug!AE157,Forside!T169)</f>
        <v>0</v>
      </c>
      <c r="AO158" s="12" t="e">
        <f>VLOOKUP(B158,Data_afgrøder!$A$1:$BH$28,COLUMN(Data_afgrøder!AW:AW),FALSE)</f>
        <v>#N/A</v>
      </c>
      <c r="AP158" s="12">
        <f t="shared" si="44"/>
        <v>0</v>
      </c>
      <c r="AQ158" s="12">
        <f>AP158*5*Forside!$B$6</f>
        <v>0</v>
      </c>
      <c r="AR158" s="12">
        <v>0</v>
      </c>
      <c r="AS158" s="12">
        <f>AR158*Forside!$B$6</f>
        <v>0</v>
      </c>
      <c r="AT158" s="12">
        <v>0</v>
      </c>
      <c r="AU158" s="12">
        <f>AT158*Forside!$B$7</f>
        <v>0</v>
      </c>
      <c r="AV158" s="44" t="e">
        <f t="shared" si="45"/>
        <v>#N/A</v>
      </c>
      <c r="AW158" s="92" t="e">
        <f t="shared" si="46"/>
        <v>#N/A</v>
      </c>
      <c r="AX158" s="45" t="e">
        <f>AW158*44/28*Forside!$B$5</f>
        <v>#N/A</v>
      </c>
      <c r="AY158" s="44" t="e">
        <f t="shared" si="47"/>
        <v>#N/A</v>
      </c>
      <c r="AZ158" s="44" t="e">
        <f t="shared" si="48"/>
        <v>#N/A</v>
      </c>
      <c r="BA158" s="44" t="e">
        <f t="shared" si="50"/>
        <v>#N/A</v>
      </c>
      <c r="BC158" s="110"/>
      <c r="BD158" s="153"/>
      <c r="BE158" s="153"/>
      <c r="BF158" s="153"/>
      <c r="BG158" s="108"/>
      <c r="BH158" s="108"/>
    </row>
    <row r="159" spans="1:60" x14ac:dyDescent="0.2">
      <c r="A159" s="12">
        <f>Forside!A170</f>
        <v>0</v>
      </c>
      <c r="B159" s="12">
        <f>Forside!B170</f>
        <v>0</v>
      </c>
      <c r="C159" s="53">
        <f>Forside!C170</f>
        <v>0</v>
      </c>
      <c r="D159" s="12">
        <f>Forside!D170</f>
        <v>0</v>
      </c>
      <c r="E159" s="12">
        <f>Forside!F170</f>
        <v>0</v>
      </c>
      <c r="F159" s="53">
        <f>Forside!H170</f>
        <v>0</v>
      </c>
      <c r="G159" s="12">
        <f>Forside!I170</f>
        <v>0</v>
      </c>
      <c r="H159" s="12">
        <f>Forside!J170</f>
        <v>0</v>
      </c>
      <c r="I159" s="12">
        <f>Forside!L170</f>
        <v>0</v>
      </c>
      <c r="J159" s="12">
        <f>Forside!O170</f>
        <v>0</v>
      </c>
      <c r="K159" s="12">
        <f>Forside!Q170</f>
        <v>0</v>
      </c>
      <c r="L159" s="12">
        <f>Forside!R170</f>
        <v>0</v>
      </c>
      <c r="M159" s="44" t="e">
        <f>VLOOKUP(B159,Data_afgrøder!$A$2:$BO$24,COLUMN(Data_afgrøder!BI:BI),FALSE)</f>
        <v>#N/A</v>
      </c>
      <c r="N159" s="44" t="e">
        <f>VLOOKUP(B159,Data_afgrøder!$A$2:$BO$24,COLUMN(Data_afgrøder!BG:BG),FALSE)</f>
        <v>#N/A</v>
      </c>
      <c r="O159" s="12" t="e">
        <f>(IF(H159&gt;0,H159,G159)-VLOOKUP(B159,Data_afgrøder!$A$1:$BH$28,COLUMN(Data_afgrøder!BF:BF),FALSE)-IFERROR(Beregninger_efterafgrøder_udlæg!L160,0))*Forside!$B$3/100</f>
        <v>#N/A</v>
      </c>
      <c r="P159" s="44" t="e">
        <f>O159*44/28*Forside!$B$5</f>
        <v>#N/A</v>
      </c>
      <c r="Q159" s="45" t="e">
        <f>M159*VLOOKUP(B159,Data_afgrøder!$A$1:$BX$29,COLUMN(Data_afgrøder!$BJ$2),FALSE)</f>
        <v>#N/A</v>
      </c>
      <c r="R159" s="126" t="e">
        <f>Q159*Forside!$B$3/100</f>
        <v>#N/A</v>
      </c>
      <c r="S159" s="44" t="e">
        <f>R159*44/28*Forside!$B$5</f>
        <v>#N/A</v>
      </c>
      <c r="T159" s="45" t="e">
        <f>N159*VLOOKUP(B159,Data_afgrøder!$A$1:$BR$29,COLUMN(Data_afgrøder!BK156),FALSE)</f>
        <v>#N/A</v>
      </c>
      <c r="U159" s="45" t="e">
        <f>T159*Forside!$B$3/100</f>
        <v>#N/A</v>
      </c>
      <c r="V159" s="44" t="e">
        <f>U159*44/28*Forside!$B$5</f>
        <v>#N/A</v>
      </c>
      <c r="W159" s="12">
        <f t="shared" si="41"/>
        <v>0</v>
      </c>
      <c r="X159" s="44">
        <f>W159*44/28*Forside!$B$5</f>
        <v>0</v>
      </c>
      <c r="Y159" s="44">
        <f>IF(D159="JB11",'Emissioner organogen jord'!$J$4,0)</f>
        <v>0</v>
      </c>
      <c r="Z159" s="44">
        <f t="shared" si="42"/>
        <v>0</v>
      </c>
      <c r="AA159" s="44">
        <f>Y159+(Z159*44/28*Forside!$B$5)</f>
        <v>0</v>
      </c>
      <c r="AB159" s="44" t="e">
        <f>((M159+N159)*0.45*0.097*VLOOKUP(B159,Data_afgrøder!$A$1:$BM$28,COLUMN(Data_afgrøder!$AS$1),FALSE)*VLOOKUP(Beregninger_afgrøder!B159,Data_afgrøder!$A$1:$BN$29,COLUMN(Data_afgrøder!$AT$1),FALSE))-397</f>
        <v>#N/A</v>
      </c>
      <c r="AC159" s="44" t="e">
        <f t="shared" si="49"/>
        <v>#N/A</v>
      </c>
      <c r="AD159" s="44">
        <f t="shared" si="43"/>
        <v>0</v>
      </c>
      <c r="AE159" s="12">
        <f>IF(H159&gt;0,H159,G159)*Forside!$B$8</f>
        <v>0</v>
      </c>
      <c r="AG159" s="12" t="e">
        <f>VLOOKUP(B159,Data_afgrøder!$A$2:$BO$28,COLUMN(Data_afgrøder!$BL$2),FALSE)</f>
        <v>#N/A</v>
      </c>
      <c r="AH159" s="12" t="e">
        <f>IF(AF159&gt;0,AF159,AG159)*Forside!$B$9</f>
        <v>#N/A</v>
      </c>
      <c r="AI159" s="110"/>
      <c r="AJ159" s="12" t="e">
        <f>VLOOKUP(B159,Data_afgrøder!$A$2:$BO$28,COLUMN(Data_afgrøder!$BM$2),FALSE)</f>
        <v>#N/A</v>
      </c>
      <c r="AK159" s="12" t="e">
        <f>Forside!$B$10*IF(AI159&gt;0,AI159,AJ159)</f>
        <v>#N/A</v>
      </c>
      <c r="AL159" s="12">
        <v>0</v>
      </c>
      <c r="AM159" s="12"/>
      <c r="AN159" s="44">
        <f>IF(Forside!S170="Beregn eller brug standardtal",Beregninger_brændstofforbrug!AE158,Forside!T170)</f>
        <v>0</v>
      </c>
      <c r="AO159" s="12" t="e">
        <f>VLOOKUP(B159,Data_afgrøder!$A$1:$BH$28,COLUMN(Data_afgrøder!AW:AW),FALSE)</f>
        <v>#N/A</v>
      </c>
      <c r="AP159" s="12">
        <f t="shared" si="44"/>
        <v>0</v>
      </c>
      <c r="AQ159" s="12">
        <f>AP159*5*Forside!$B$6</f>
        <v>0</v>
      </c>
      <c r="AR159" s="12">
        <v>0</v>
      </c>
      <c r="AS159" s="12">
        <f>AR159*Forside!$B$6</f>
        <v>0</v>
      </c>
      <c r="AT159" s="12">
        <v>0</v>
      </c>
      <c r="AU159" s="12">
        <f>AT159*Forside!$B$7</f>
        <v>0</v>
      </c>
      <c r="AV159" s="44" t="e">
        <f t="shared" si="45"/>
        <v>#N/A</v>
      </c>
      <c r="AW159" s="92" t="e">
        <f t="shared" si="46"/>
        <v>#N/A</v>
      </c>
      <c r="AX159" s="45" t="e">
        <f>AW159*44/28*Forside!$B$5</f>
        <v>#N/A</v>
      </c>
      <c r="AY159" s="44" t="e">
        <f t="shared" si="47"/>
        <v>#N/A</v>
      </c>
      <c r="AZ159" s="44" t="e">
        <f t="shared" si="48"/>
        <v>#N/A</v>
      </c>
      <c r="BA159" s="44" t="e">
        <f t="shared" si="50"/>
        <v>#N/A</v>
      </c>
      <c r="BC159" s="110"/>
      <c r="BD159" s="153"/>
      <c r="BE159" s="153"/>
      <c r="BF159" s="153"/>
      <c r="BG159" s="108"/>
      <c r="BH159" s="108"/>
    </row>
    <row r="160" spans="1:60" x14ac:dyDescent="0.2">
      <c r="A160" s="12">
        <f>Forside!A171</f>
        <v>0</v>
      </c>
      <c r="B160" s="12">
        <f>Forside!B171</f>
        <v>0</v>
      </c>
      <c r="C160" s="53">
        <f>Forside!C171</f>
        <v>0</v>
      </c>
      <c r="D160" s="12">
        <f>Forside!D171</f>
        <v>0</v>
      </c>
      <c r="E160" s="12">
        <f>Forside!F171</f>
        <v>0</v>
      </c>
      <c r="F160" s="53">
        <f>Forside!H171</f>
        <v>0</v>
      </c>
      <c r="G160" s="12">
        <f>Forside!I171</f>
        <v>0</v>
      </c>
      <c r="H160" s="12">
        <f>Forside!J171</f>
        <v>0</v>
      </c>
      <c r="I160" s="12">
        <f>Forside!L171</f>
        <v>0</v>
      </c>
      <c r="J160" s="12">
        <f>Forside!O171</f>
        <v>0</v>
      </c>
      <c r="K160" s="12">
        <f>Forside!Q171</f>
        <v>0</v>
      </c>
      <c r="L160" s="12">
        <f>Forside!R171</f>
        <v>0</v>
      </c>
      <c r="M160" s="44" t="e">
        <f>VLOOKUP(B160,Data_afgrøder!$A$2:$BO$24,COLUMN(Data_afgrøder!BI:BI),FALSE)</f>
        <v>#N/A</v>
      </c>
      <c r="N160" s="44" t="e">
        <f>VLOOKUP(B160,Data_afgrøder!$A$2:$BO$24,COLUMN(Data_afgrøder!BG:BG),FALSE)</f>
        <v>#N/A</v>
      </c>
      <c r="O160" s="12" t="e">
        <f>(IF(H160&gt;0,H160,G160)-VLOOKUP(B160,Data_afgrøder!$A$1:$BH$28,COLUMN(Data_afgrøder!BF:BF),FALSE)-IFERROR(Beregninger_efterafgrøder_udlæg!L161,0))*Forside!$B$3/100</f>
        <v>#N/A</v>
      </c>
      <c r="P160" s="44" t="e">
        <f>O160*44/28*Forside!$B$5</f>
        <v>#N/A</v>
      </c>
      <c r="Q160" s="45" t="e">
        <f>M160*VLOOKUP(B160,Data_afgrøder!$A$1:$BX$29,COLUMN(Data_afgrøder!$BJ$2),FALSE)</f>
        <v>#N/A</v>
      </c>
      <c r="R160" s="126" t="e">
        <f>Q160*Forside!$B$3/100</f>
        <v>#N/A</v>
      </c>
      <c r="S160" s="44" t="e">
        <f>R160*44/28*Forside!$B$5</f>
        <v>#N/A</v>
      </c>
      <c r="T160" s="45" t="e">
        <f>N160*VLOOKUP(B160,Data_afgrøder!$A$1:$BR$29,COLUMN(Data_afgrøder!BK157),FALSE)</f>
        <v>#N/A</v>
      </c>
      <c r="U160" s="45" t="e">
        <f>T160*Forside!$B$3/100</f>
        <v>#N/A</v>
      </c>
      <c r="V160" s="44" t="e">
        <f>U160*44/28*Forside!$B$5</f>
        <v>#N/A</v>
      </c>
      <c r="W160" s="12">
        <f t="shared" si="41"/>
        <v>0</v>
      </c>
      <c r="X160" s="44">
        <f>W160*44/28*Forside!$B$5</f>
        <v>0</v>
      </c>
      <c r="Y160" s="44">
        <f>IF(D160="JB11",'Emissioner organogen jord'!$J$4,0)</f>
        <v>0</v>
      </c>
      <c r="Z160" s="44">
        <f t="shared" si="42"/>
        <v>0</v>
      </c>
      <c r="AA160" s="44">
        <f>Y160+(Z160*44/28*Forside!$B$5)</f>
        <v>0</v>
      </c>
      <c r="AB160" s="44" t="e">
        <f>((M160+N160)*0.45*0.097*VLOOKUP(B160,Data_afgrøder!$A$1:$BM$28,COLUMN(Data_afgrøder!$AS$1),FALSE)*VLOOKUP(Beregninger_afgrøder!B160,Data_afgrøder!$A$1:$BN$29,COLUMN(Data_afgrøder!$AT$1),FALSE))-397</f>
        <v>#N/A</v>
      </c>
      <c r="AC160" s="44" t="e">
        <f t="shared" si="49"/>
        <v>#N/A</v>
      </c>
      <c r="AD160" s="44">
        <f t="shared" si="43"/>
        <v>0</v>
      </c>
      <c r="AE160" s="12">
        <f>IF(H160&gt;0,H160,G160)*Forside!$B$8</f>
        <v>0</v>
      </c>
      <c r="AG160" s="12" t="e">
        <f>VLOOKUP(B160,Data_afgrøder!$A$2:$BO$28,COLUMN(Data_afgrøder!$BL$2),FALSE)</f>
        <v>#N/A</v>
      </c>
      <c r="AH160" s="12" t="e">
        <f>IF(AF160&gt;0,AF160,AG160)*Forside!$B$9</f>
        <v>#N/A</v>
      </c>
      <c r="AI160" s="110"/>
      <c r="AJ160" s="12" t="e">
        <f>VLOOKUP(B160,Data_afgrøder!$A$2:$BO$28,COLUMN(Data_afgrøder!$BM$2),FALSE)</f>
        <v>#N/A</v>
      </c>
      <c r="AK160" s="12" t="e">
        <f>Forside!$B$10*IF(AI160&gt;0,AI160,AJ160)</f>
        <v>#N/A</v>
      </c>
      <c r="AL160" s="12">
        <v>0</v>
      </c>
      <c r="AM160" s="12"/>
      <c r="AN160" s="44">
        <f>IF(Forside!S171="Beregn eller brug standardtal",Beregninger_brændstofforbrug!AE159,Forside!T171)</f>
        <v>0</v>
      </c>
      <c r="AO160" s="12" t="e">
        <f>VLOOKUP(B160,Data_afgrøder!$A$1:$BH$28,COLUMN(Data_afgrøder!AW:AW),FALSE)</f>
        <v>#N/A</v>
      </c>
      <c r="AP160" s="12">
        <f t="shared" si="44"/>
        <v>0</v>
      </c>
      <c r="AQ160" s="12">
        <f>AP160*5*Forside!$B$6</f>
        <v>0</v>
      </c>
      <c r="AR160" s="12">
        <v>0</v>
      </c>
      <c r="AS160" s="12">
        <f>AR160*Forside!$B$6</f>
        <v>0</v>
      </c>
      <c r="AT160" s="12">
        <v>0</v>
      </c>
      <c r="AU160" s="12">
        <f>AT160*Forside!$B$7</f>
        <v>0</v>
      </c>
      <c r="AV160" s="44" t="e">
        <f t="shared" si="45"/>
        <v>#N/A</v>
      </c>
      <c r="AW160" s="92" t="e">
        <f t="shared" si="46"/>
        <v>#N/A</v>
      </c>
      <c r="AX160" s="45" t="e">
        <f>AW160*44/28*Forside!$B$5</f>
        <v>#N/A</v>
      </c>
      <c r="AY160" s="44" t="e">
        <f t="shared" si="47"/>
        <v>#N/A</v>
      </c>
      <c r="AZ160" s="44" t="e">
        <f t="shared" si="48"/>
        <v>#N/A</v>
      </c>
      <c r="BA160" s="44" t="e">
        <f t="shared" si="50"/>
        <v>#N/A</v>
      </c>
      <c r="BC160" s="110"/>
      <c r="BD160" s="153"/>
      <c r="BE160" s="153"/>
      <c r="BF160" s="153"/>
      <c r="BG160" s="108"/>
      <c r="BH160" s="108"/>
    </row>
    <row r="161" spans="1:60" x14ac:dyDescent="0.2">
      <c r="A161" s="12">
        <f>Forside!A172</f>
        <v>0</v>
      </c>
      <c r="B161" s="12">
        <f>Forside!B172</f>
        <v>0</v>
      </c>
      <c r="C161" s="53">
        <f>Forside!C172</f>
        <v>0</v>
      </c>
      <c r="D161" s="12">
        <f>Forside!D172</f>
        <v>0</v>
      </c>
      <c r="E161" s="12">
        <f>Forside!F172</f>
        <v>0</v>
      </c>
      <c r="F161" s="53">
        <f>Forside!H172</f>
        <v>0</v>
      </c>
      <c r="G161" s="12">
        <f>Forside!I172</f>
        <v>0</v>
      </c>
      <c r="H161" s="12">
        <f>Forside!J172</f>
        <v>0</v>
      </c>
      <c r="I161" s="12">
        <f>Forside!L172</f>
        <v>0</v>
      </c>
      <c r="J161" s="12">
        <f>Forside!O172</f>
        <v>0</v>
      </c>
      <c r="K161" s="12">
        <f>Forside!Q172</f>
        <v>0</v>
      </c>
      <c r="L161" s="12">
        <f>Forside!R172</f>
        <v>0</v>
      </c>
      <c r="M161" s="44" t="e">
        <f>VLOOKUP(B161,Data_afgrøder!$A$2:$BO$24,COLUMN(Data_afgrøder!BI:BI),FALSE)</f>
        <v>#N/A</v>
      </c>
      <c r="N161" s="44" t="e">
        <f>VLOOKUP(B161,Data_afgrøder!$A$2:$BO$24,COLUMN(Data_afgrøder!BG:BG),FALSE)</f>
        <v>#N/A</v>
      </c>
      <c r="O161" s="12" t="e">
        <f>(IF(H161&gt;0,H161,G161)-VLOOKUP(B161,Data_afgrøder!$A$1:$BH$28,COLUMN(Data_afgrøder!BF:BF),FALSE)-IFERROR(Beregninger_efterafgrøder_udlæg!L162,0))*Forside!$B$3/100</f>
        <v>#N/A</v>
      </c>
      <c r="P161" s="44" t="e">
        <f>O161*44/28*Forside!$B$5</f>
        <v>#N/A</v>
      </c>
      <c r="Q161" s="45" t="e">
        <f>M161*VLOOKUP(B161,Data_afgrøder!$A$1:$BX$29,COLUMN(Data_afgrøder!$BJ$2),FALSE)</f>
        <v>#N/A</v>
      </c>
      <c r="R161" s="126" t="e">
        <f>Q161*Forside!$B$3/100</f>
        <v>#N/A</v>
      </c>
      <c r="S161" s="44" t="e">
        <f>R161*44/28*Forside!$B$5</f>
        <v>#N/A</v>
      </c>
      <c r="T161" s="45" t="e">
        <f>N161*VLOOKUP(B161,Data_afgrøder!$A$1:$BR$29,COLUMN(Data_afgrøder!BK158),FALSE)</f>
        <v>#N/A</v>
      </c>
      <c r="U161" s="45" t="e">
        <f>T161*Forside!$B$3/100</f>
        <v>#N/A</v>
      </c>
      <c r="V161" s="44" t="e">
        <f>U161*44/28*Forside!$B$5</f>
        <v>#N/A</v>
      </c>
      <c r="W161" s="12">
        <f t="shared" si="41"/>
        <v>0</v>
      </c>
      <c r="X161" s="44">
        <f>W161*44/28*Forside!$B$5</f>
        <v>0</v>
      </c>
      <c r="Y161" s="44">
        <f>IF(D161="JB11",'Emissioner organogen jord'!$J$4,0)</f>
        <v>0</v>
      </c>
      <c r="Z161" s="44">
        <f t="shared" si="42"/>
        <v>0</v>
      </c>
      <c r="AA161" s="44">
        <f>Y161+(Z161*44/28*Forside!$B$5)</f>
        <v>0</v>
      </c>
      <c r="AB161" s="44" t="e">
        <f>((M161+N161)*0.45*0.097*VLOOKUP(B161,Data_afgrøder!$A$1:$BM$28,COLUMN(Data_afgrøder!$AS$1),FALSE)*VLOOKUP(Beregninger_afgrøder!B161,Data_afgrøder!$A$1:$BN$29,COLUMN(Data_afgrøder!$AT$1),FALSE))-397</f>
        <v>#N/A</v>
      </c>
      <c r="AC161" s="44" t="e">
        <f t="shared" si="49"/>
        <v>#N/A</v>
      </c>
      <c r="AD161" s="44">
        <f t="shared" si="43"/>
        <v>0</v>
      </c>
      <c r="AE161" s="12">
        <f>IF(H161&gt;0,H161,G161)*Forside!$B$8</f>
        <v>0</v>
      </c>
      <c r="AG161" s="12" t="e">
        <f>VLOOKUP(B161,Data_afgrøder!$A$2:$BO$28,COLUMN(Data_afgrøder!$BL$2),FALSE)</f>
        <v>#N/A</v>
      </c>
      <c r="AH161" s="12" t="e">
        <f>IF(AF161&gt;0,AF161,AG161)*Forside!$B$9</f>
        <v>#N/A</v>
      </c>
      <c r="AI161" s="110"/>
      <c r="AJ161" s="12" t="e">
        <f>VLOOKUP(B161,Data_afgrøder!$A$2:$BO$28,COLUMN(Data_afgrøder!$BM$2),FALSE)</f>
        <v>#N/A</v>
      </c>
      <c r="AK161" s="12" t="e">
        <f>Forside!$B$10*IF(AI161&gt;0,AI161,AJ161)</f>
        <v>#N/A</v>
      </c>
      <c r="AL161" s="12">
        <v>0</v>
      </c>
      <c r="AM161" s="12"/>
      <c r="AN161" s="44">
        <f>IF(Forside!S172="Beregn eller brug standardtal",Beregninger_brændstofforbrug!AE160,Forside!T172)</f>
        <v>0</v>
      </c>
      <c r="AO161" s="12" t="e">
        <f>VLOOKUP(B161,Data_afgrøder!$A$1:$BH$28,COLUMN(Data_afgrøder!AW:AW),FALSE)</f>
        <v>#N/A</v>
      </c>
      <c r="AP161" s="12">
        <f t="shared" si="44"/>
        <v>0</v>
      </c>
      <c r="AQ161" s="12">
        <f>AP161*5*Forside!$B$6</f>
        <v>0</v>
      </c>
      <c r="AR161" s="12">
        <v>0</v>
      </c>
      <c r="AS161" s="12">
        <f>AR161*Forside!$B$6</f>
        <v>0</v>
      </c>
      <c r="AT161" s="12">
        <v>0</v>
      </c>
      <c r="AU161" s="12">
        <f>AT161*Forside!$B$7</f>
        <v>0</v>
      </c>
      <c r="AV161" s="44" t="e">
        <f t="shared" si="45"/>
        <v>#N/A</v>
      </c>
      <c r="AW161" s="92" t="e">
        <f t="shared" si="46"/>
        <v>#N/A</v>
      </c>
      <c r="AX161" s="45" t="e">
        <f>AW161*44/28*Forside!$B$5</f>
        <v>#N/A</v>
      </c>
      <c r="AY161" s="44" t="e">
        <f t="shared" si="47"/>
        <v>#N/A</v>
      </c>
      <c r="AZ161" s="44" t="e">
        <f t="shared" si="48"/>
        <v>#N/A</v>
      </c>
      <c r="BA161" s="44" t="e">
        <f t="shared" si="50"/>
        <v>#N/A</v>
      </c>
      <c r="BC161" s="110"/>
      <c r="BD161" s="153"/>
      <c r="BE161" s="153"/>
      <c r="BF161" s="153"/>
      <c r="BG161" s="108"/>
      <c r="BH161" s="108"/>
    </row>
    <row r="162" spans="1:60" x14ac:dyDescent="0.2">
      <c r="A162" s="12">
        <f>Forside!A173</f>
        <v>0</v>
      </c>
      <c r="B162" s="12">
        <f>Forside!B173</f>
        <v>0</v>
      </c>
      <c r="C162" s="53">
        <f>Forside!C173</f>
        <v>0</v>
      </c>
      <c r="D162" s="12">
        <f>Forside!D173</f>
        <v>0</v>
      </c>
      <c r="E162" s="12">
        <f>Forside!F173</f>
        <v>0</v>
      </c>
      <c r="F162" s="53">
        <f>Forside!H173</f>
        <v>0</v>
      </c>
      <c r="G162" s="12">
        <f>Forside!I173</f>
        <v>0</v>
      </c>
      <c r="H162" s="12">
        <f>Forside!J173</f>
        <v>0</v>
      </c>
      <c r="I162" s="12">
        <f>Forside!L173</f>
        <v>0</v>
      </c>
      <c r="J162" s="12">
        <f>Forside!O173</f>
        <v>0</v>
      </c>
      <c r="K162" s="12">
        <f>Forside!Q173</f>
        <v>0</v>
      </c>
      <c r="L162" s="12">
        <f>Forside!R173</f>
        <v>0</v>
      </c>
      <c r="M162" s="44" t="e">
        <f>VLOOKUP(B162,Data_afgrøder!$A$2:$BO$24,COLUMN(Data_afgrøder!BI:BI),FALSE)</f>
        <v>#N/A</v>
      </c>
      <c r="N162" s="44" t="e">
        <f>VLOOKUP(B162,Data_afgrøder!$A$2:$BO$24,COLUMN(Data_afgrøder!BG:BG),FALSE)</f>
        <v>#N/A</v>
      </c>
      <c r="O162" s="12" t="e">
        <f>(IF(H162&gt;0,H162,G162)-VLOOKUP(B162,Data_afgrøder!$A$1:$BH$28,COLUMN(Data_afgrøder!BF:BF),FALSE)-IFERROR(Beregninger_efterafgrøder_udlæg!L163,0))*Forside!$B$3/100</f>
        <v>#N/A</v>
      </c>
      <c r="P162" s="44" t="e">
        <f>O162*44/28*Forside!$B$5</f>
        <v>#N/A</v>
      </c>
      <c r="Q162" s="45" t="e">
        <f>M162*VLOOKUP(B162,Data_afgrøder!$A$1:$BX$29,COLUMN(Data_afgrøder!$BJ$2),FALSE)</f>
        <v>#N/A</v>
      </c>
      <c r="R162" s="126" t="e">
        <f>Q162*Forside!$B$3/100</f>
        <v>#N/A</v>
      </c>
      <c r="S162" s="44" t="e">
        <f>R162*44/28*Forside!$B$5</f>
        <v>#N/A</v>
      </c>
      <c r="T162" s="45" t="e">
        <f>N162*VLOOKUP(B162,Data_afgrøder!$A$1:$BR$29,COLUMN(Data_afgrøder!BK159),FALSE)</f>
        <v>#N/A</v>
      </c>
      <c r="U162" s="45" t="e">
        <f>T162*Forside!$B$3/100</f>
        <v>#N/A</v>
      </c>
      <c r="V162" s="44" t="e">
        <f>U162*44/28*Forside!$B$5</f>
        <v>#N/A</v>
      </c>
      <c r="W162" s="12">
        <f t="shared" si="41"/>
        <v>0</v>
      </c>
      <c r="X162" s="44">
        <f>W162*44/28*Forside!$B$5</f>
        <v>0</v>
      </c>
      <c r="Y162" s="44">
        <f>IF(D162="JB11",'Emissioner organogen jord'!$J$4,0)</f>
        <v>0</v>
      </c>
      <c r="Z162" s="44">
        <f t="shared" si="42"/>
        <v>0</v>
      </c>
      <c r="AA162" s="44">
        <f>Y162+(Z162*44/28*Forside!$B$5)</f>
        <v>0</v>
      </c>
      <c r="AB162" s="44" t="e">
        <f>((M162+N162)*0.45*0.097*VLOOKUP(B162,Data_afgrøder!$A$1:$BM$28,COLUMN(Data_afgrøder!$AS$1),FALSE)*VLOOKUP(Beregninger_afgrøder!B162,Data_afgrøder!$A$1:$BN$29,COLUMN(Data_afgrøder!$AT$1),FALSE))-397</f>
        <v>#N/A</v>
      </c>
      <c r="AC162" s="44" t="e">
        <f t="shared" si="49"/>
        <v>#N/A</v>
      </c>
      <c r="AD162" s="44">
        <f t="shared" si="43"/>
        <v>0</v>
      </c>
      <c r="AE162" s="12">
        <f>IF(H162&gt;0,H162,G162)*Forside!$B$8</f>
        <v>0</v>
      </c>
      <c r="AG162" s="12" t="e">
        <f>VLOOKUP(B162,Data_afgrøder!$A$2:$BO$28,COLUMN(Data_afgrøder!$BL$2),FALSE)</f>
        <v>#N/A</v>
      </c>
      <c r="AH162" s="12" t="e">
        <f>IF(AF162&gt;0,AF162,AG162)*Forside!$B$9</f>
        <v>#N/A</v>
      </c>
      <c r="AI162" s="110"/>
      <c r="AJ162" s="12" t="e">
        <f>VLOOKUP(B162,Data_afgrøder!$A$2:$BO$28,COLUMN(Data_afgrøder!$BM$2),FALSE)</f>
        <v>#N/A</v>
      </c>
      <c r="AK162" s="12" t="e">
        <f>Forside!$B$10*IF(AI162&gt;0,AI162,AJ162)</f>
        <v>#N/A</v>
      </c>
      <c r="AL162" s="12">
        <v>0</v>
      </c>
      <c r="AM162" s="12"/>
      <c r="AN162" s="44">
        <f>IF(Forside!S173="Beregn eller brug standardtal",Beregninger_brændstofforbrug!AE161,Forside!T173)</f>
        <v>0</v>
      </c>
      <c r="AO162" s="12" t="e">
        <f>VLOOKUP(B162,Data_afgrøder!$A$1:$BH$28,COLUMN(Data_afgrøder!AW:AW),FALSE)</f>
        <v>#N/A</v>
      </c>
      <c r="AP162" s="12">
        <f t="shared" si="44"/>
        <v>0</v>
      </c>
      <c r="AQ162" s="12">
        <f>AP162*5*Forside!$B$6</f>
        <v>0</v>
      </c>
      <c r="AR162" s="12">
        <v>0</v>
      </c>
      <c r="AS162" s="12">
        <f>AR162*Forside!$B$6</f>
        <v>0</v>
      </c>
      <c r="AT162" s="12">
        <v>0</v>
      </c>
      <c r="AU162" s="12">
        <f>AT162*Forside!$B$7</f>
        <v>0</v>
      </c>
      <c r="AV162" s="44" t="e">
        <f t="shared" si="45"/>
        <v>#N/A</v>
      </c>
      <c r="AW162" s="92" t="e">
        <f t="shared" si="46"/>
        <v>#N/A</v>
      </c>
      <c r="AX162" s="45" t="e">
        <f>AW162*44/28*Forside!$B$5</f>
        <v>#N/A</v>
      </c>
      <c r="AY162" s="44" t="e">
        <f t="shared" si="47"/>
        <v>#N/A</v>
      </c>
      <c r="AZ162" s="44" t="e">
        <f t="shared" si="48"/>
        <v>#N/A</v>
      </c>
      <c r="BA162" s="44" t="e">
        <f t="shared" si="50"/>
        <v>#N/A</v>
      </c>
      <c r="BC162" s="110"/>
      <c r="BD162" s="153"/>
      <c r="BE162" s="153"/>
      <c r="BF162" s="153"/>
      <c r="BG162" s="108"/>
      <c r="BH162" s="108"/>
    </row>
    <row r="163" spans="1:60" x14ac:dyDescent="0.2">
      <c r="A163" s="12">
        <f>Forside!A174</f>
        <v>0</v>
      </c>
      <c r="B163" s="12">
        <f>Forside!B174</f>
        <v>0</v>
      </c>
      <c r="C163" s="53">
        <f>Forside!C174</f>
        <v>0</v>
      </c>
      <c r="D163" s="12">
        <f>Forside!D174</f>
        <v>0</v>
      </c>
      <c r="E163" s="12">
        <f>Forside!F174</f>
        <v>0</v>
      </c>
      <c r="F163" s="53">
        <f>Forside!H174</f>
        <v>0</v>
      </c>
      <c r="G163" s="12">
        <f>Forside!I174</f>
        <v>0</v>
      </c>
      <c r="H163" s="12">
        <f>Forside!J174</f>
        <v>0</v>
      </c>
      <c r="I163" s="12">
        <f>Forside!L174</f>
        <v>0</v>
      </c>
      <c r="J163" s="12">
        <f>Forside!O174</f>
        <v>0</v>
      </c>
      <c r="K163" s="12">
        <f>Forside!Q174</f>
        <v>0</v>
      </c>
      <c r="L163" s="12">
        <f>Forside!R174</f>
        <v>0</v>
      </c>
      <c r="M163" s="44" t="e">
        <f>VLOOKUP(B163,Data_afgrøder!$A$2:$BO$24,COLUMN(Data_afgrøder!BI:BI),FALSE)</f>
        <v>#N/A</v>
      </c>
      <c r="N163" s="44" t="e">
        <f>VLOOKUP(B163,Data_afgrøder!$A$2:$BO$24,COLUMN(Data_afgrøder!BG:BG),FALSE)</f>
        <v>#N/A</v>
      </c>
      <c r="O163" s="12" t="e">
        <f>(IF(H163&gt;0,H163,G163)-VLOOKUP(B163,Data_afgrøder!$A$1:$BH$28,COLUMN(Data_afgrøder!BF:BF),FALSE)-IFERROR(Beregninger_efterafgrøder_udlæg!L164,0))*Forside!$B$3/100</f>
        <v>#N/A</v>
      </c>
      <c r="P163" s="44" t="e">
        <f>O163*44/28*Forside!$B$5</f>
        <v>#N/A</v>
      </c>
      <c r="Q163" s="45" t="e">
        <f>M163*VLOOKUP(B163,Data_afgrøder!$A$1:$BX$29,COLUMN(Data_afgrøder!$BJ$2),FALSE)</f>
        <v>#N/A</v>
      </c>
      <c r="R163" s="126" t="e">
        <f>Q163*Forside!$B$3/100</f>
        <v>#N/A</v>
      </c>
      <c r="S163" s="44" t="e">
        <f>R163*44/28*Forside!$B$5</f>
        <v>#N/A</v>
      </c>
      <c r="T163" s="45" t="e">
        <f>N163*VLOOKUP(B163,Data_afgrøder!$A$1:$BR$29,COLUMN(Data_afgrøder!BK160),FALSE)</f>
        <v>#N/A</v>
      </c>
      <c r="U163" s="45" t="e">
        <f>T163*Forside!$B$3/100</f>
        <v>#N/A</v>
      </c>
      <c r="V163" s="44" t="e">
        <f>U163*44/28*Forside!$B$5</f>
        <v>#N/A</v>
      </c>
      <c r="W163" s="12">
        <f t="shared" si="41"/>
        <v>0</v>
      </c>
      <c r="X163" s="44">
        <f>W163*44/28*Forside!$B$5</f>
        <v>0</v>
      </c>
      <c r="Y163" s="44">
        <f>IF(D163="JB11",'Emissioner organogen jord'!$J$4,0)</f>
        <v>0</v>
      </c>
      <c r="Z163" s="44">
        <f t="shared" si="42"/>
        <v>0</v>
      </c>
      <c r="AA163" s="44">
        <f>Y163+(Z163*44/28*Forside!$B$5)</f>
        <v>0</v>
      </c>
      <c r="AB163" s="44" t="e">
        <f>((M163+N163)*0.45*0.097*VLOOKUP(B163,Data_afgrøder!$A$1:$BM$28,COLUMN(Data_afgrøder!$AS$1),FALSE)*VLOOKUP(Beregninger_afgrøder!B163,Data_afgrøder!$A$1:$BN$29,COLUMN(Data_afgrøder!$AT$1),FALSE))-397</f>
        <v>#N/A</v>
      </c>
      <c r="AC163" s="44" t="e">
        <f t="shared" si="49"/>
        <v>#N/A</v>
      </c>
      <c r="AD163" s="44">
        <f t="shared" si="43"/>
        <v>0</v>
      </c>
      <c r="AE163" s="12">
        <f>IF(H163&gt;0,H163,G163)*Forside!$B$8</f>
        <v>0</v>
      </c>
      <c r="AG163" s="12" t="e">
        <f>VLOOKUP(B163,Data_afgrøder!$A$2:$BO$28,COLUMN(Data_afgrøder!$BL$2),FALSE)</f>
        <v>#N/A</v>
      </c>
      <c r="AH163" s="12" t="e">
        <f>IF(AF163&gt;0,AF163,AG163)*Forside!$B$9</f>
        <v>#N/A</v>
      </c>
      <c r="AI163" s="110"/>
      <c r="AJ163" s="12" t="e">
        <f>VLOOKUP(B163,Data_afgrøder!$A$2:$BO$28,COLUMN(Data_afgrøder!$BM$2),FALSE)</f>
        <v>#N/A</v>
      </c>
      <c r="AK163" s="12" t="e">
        <f>Forside!$B$10*IF(AI163&gt;0,AI163,AJ163)</f>
        <v>#N/A</v>
      </c>
      <c r="AL163" s="12">
        <v>0</v>
      </c>
      <c r="AM163" s="12"/>
      <c r="AN163" s="44">
        <f>IF(Forside!S174="Beregn eller brug standardtal",Beregninger_brændstofforbrug!AE162,Forside!T174)</f>
        <v>0</v>
      </c>
      <c r="AO163" s="12" t="e">
        <f>VLOOKUP(B163,Data_afgrøder!$A$1:$BH$28,COLUMN(Data_afgrøder!AW:AW),FALSE)</f>
        <v>#N/A</v>
      </c>
      <c r="AP163" s="12">
        <f t="shared" si="44"/>
        <v>0</v>
      </c>
      <c r="AQ163" s="12">
        <f>AP163*5*Forside!$B$6</f>
        <v>0</v>
      </c>
      <c r="AR163" s="12">
        <v>0</v>
      </c>
      <c r="AS163" s="12">
        <f>AR163*Forside!$B$6</f>
        <v>0</v>
      </c>
      <c r="AT163" s="12">
        <v>0</v>
      </c>
      <c r="AU163" s="12">
        <f>AT163*Forside!$B$7</f>
        <v>0</v>
      </c>
      <c r="AV163" s="44" t="e">
        <f t="shared" si="45"/>
        <v>#N/A</v>
      </c>
      <c r="AW163" s="92" t="e">
        <f t="shared" si="46"/>
        <v>#N/A</v>
      </c>
      <c r="AX163" s="45" t="e">
        <f>AW163*44/28*Forside!$B$5</f>
        <v>#N/A</v>
      </c>
      <c r="AY163" s="44" t="e">
        <f t="shared" si="47"/>
        <v>#N/A</v>
      </c>
      <c r="AZ163" s="44" t="e">
        <f t="shared" si="48"/>
        <v>#N/A</v>
      </c>
      <c r="BA163" s="44" t="e">
        <f t="shared" si="50"/>
        <v>#N/A</v>
      </c>
      <c r="BC163" s="110"/>
      <c r="BD163" s="153"/>
      <c r="BE163" s="153"/>
      <c r="BF163" s="153"/>
      <c r="BG163" s="108"/>
      <c r="BH163" s="108"/>
    </row>
    <row r="164" spans="1:60" x14ac:dyDescent="0.2">
      <c r="A164" s="12">
        <f>Forside!A175</f>
        <v>0</v>
      </c>
      <c r="B164" s="12">
        <f>Forside!B175</f>
        <v>0</v>
      </c>
      <c r="C164" s="53">
        <f>Forside!C175</f>
        <v>0</v>
      </c>
      <c r="D164" s="12">
        <f>Forside!D175</f>
        <v>0</v>
      </c>
      <c r="E164" s="12">
        <f>Forside!F175</f>
        <v>0</v>
      </c>
      <c r="F164" s="53">
        <f>Forside!H175</f>
        <v>0</v>
      </c>
      <c r="G164" s="12">
        <f>Forside!I175</f>
        <v>0</v>
      </c>
      <c r="H164" s="12">
        <f>Forside!J175</f>
        <v>0</v>
      </c>
      <c r="I164" s="12">
        <f>Forside!L175</f>
        <v>0</v>
      </c>
      <c r="J164" s="12">
        <f>Forside!O175</f>
        <v>0</v>
      </c>
      <c r="K164" s="12">
        <f>Forside!Q175</f>
        <v>0</v>
      </c>
      <c r="L164" s="12">
        <f>Forside!R175</f>
        <v>0</v>
      </c>
      <c r="M164" s="44" t="e">
        <f>VLOOKUP(B164,Data_afgrøder!$A$2:$BO$24,COLUMN(Data_afgrøder!BI:BI),FALSE)</f>
        <v>#N/A</v>
      </c>
      <c r="N164" s="44" t="e">
        <f>VLOOKUP(B164,Data_afgrøder!$A$2:$BO$24,COLUMN(Data_afgrøder!BG:BG),FALSE)</f>
        <v>#N/A</v>
      </c>
      <c r="O164" s="12" t="e">
        <f>(IF(H164&gt;0,H164,G164)-VLOOKUP(B164,Data_afgrøder!$A$1:$BH$28,COLUMN(Data_afgrøder!BF:BF),FALSE)-IFERROR(Beregninger_efterafgrøder_udlæg!L165,0))*Forside!$B$3/100</f>
        <v>#N/A</v>
      </c>
      <c r="P164" s="44" t="e">
        <f>O164*44/28*Forside!$B$5</f>
        <v>#N/A</v>
      </c>
      <c r="Q164" s="45" t="e">
        <f>M164*VLOOKUP(B164,Data_afgrøder!$A$1:$BX$29,COLUMN(Data_afgrøder!$BJ$2),FALSE)</f>
        <v>#N/A</v>
      </c>
      <c r="R164" s="126" t="e">
        <f>Q164*Forside!$B$3/100</f>
        <v>#N/A</v>
      </c>
      <c r="S164" s="44" t="e">
        <f>R164*44/28*Forside!$B$5</f>
        <v>#N/A</v>
      </c>
      <c r="T164" s="45" t="e">
        <f>N164*VLOOKUP(B164,Data_afgrøder!$A$1:$BR$29,COLUMN(Data_afgrøder!BK161),FALSE)</f>
        <v>#N/A</v>
      </c>
      <c r="U164" s="45" t="e">
        <f>T164*Forside!$B$3/100</f>
        <v>#N/A</v>
      </c>
      <c r="V164" s="44" t="e">
        <f>U164*44/28*Forside!$B$5</f>
        <v>#N/A</v>
      </c>
      <c r="W164" s="12">
        <f t="shared" si="41"/>
        <v>0</v>
      </c>
      <c r="X164" s="44">
        <f>W164*44/28*Forside!$B$5</f>
        <v>0</v>
      </c>
      <c r="Y164" s="44">
        <f>IF(D164="JB11",'Emissioner organogen jord'!$J$4,0)</f>
        <v>0</v>
      </c>
      <c r="Z164" s="44">
        <f t="shared" si="42"/>
        <v>0</v>
      </c>
      <c r="AA164" s="44">
        <f>Y164+(Z164*44/28*Forside!$B$5)</f>
        <v>0</v>
      </c>
      <c r="AB164" s="44" t="e">
        <f>((M164+N164)*0.45*0.097*VLOOKUP(B164,Data_afgrøder!$A$1:$BM$28,COLUMN(Data_afgrøder!$AS$1),FALSE)*VLOOKUP(Beregninger_afgrøder!B164,Data_afgrøder!$A$1:$BN$29,COLUMN(Data_afgrøder!$AT$1),FALSE))-397</f>
        <v>#N/A</v>
      </c>
      <c r="AC164" s="44" t="e">
        <f t="shared" si="49"/>
        <v>#N/A</v>
      </c>
      <c r="AD164" s="44">
        <f t="shared" si="43"/>
        <v>0</v>
      </c>
      <c r="AE164" s="12">
        <f>IF(H164&gt;0,H164,G164)*Forside!$B$8</f>
        <v>0</v>
      </c>
      <c r="AG164" s="12" t="e">
        <f>VLOOKUP(B164,Data_afgrøder!$A$2:$BO$28,COLUMN(Data_afgrøder!$BL$2),FALSE)</f>
        <v>#N/A</v>
      </c>
      <c r="AH164" s="12" t="e">
        <f>IF(AF164&gt;0,AF164,AG164)*Forside!$B$9</f>
        <v>#N/A</v>
      </c>
      <c r="AI164" s="110"/>
      <c r="AJ164" s="12" t="e">
        <f>VLOOKUP(B164,Data_afgrøder!$A$2:$BO$28,COLUMN(Data_afgrøder!$BM$2),FALSE)</f>
        <v>#N/A</v>
      </c>
      <c r="AK164" s="12" t="e">
        <f>Forside!$B$10*IF(AI164&gt;0,AI164,AJ164)</f>
        <v>#N/A</v>
      </c>
      <c r="AL164" s="12">
        <v>0</v>
      </c>
      <c r="AM164" s="12"/>
      <c r="AN164" s="44">
        <f>IF(Forside!S175="Beregn eller brug standardtal",Beregninger_brændstofforbrug!AE163,Forside!T175)</f>
        <v>0</v>
      </c>
      <c r="AO164" s="12" t="e">
        <f>VLOOKUP(B164,Data_afgrøder!$A$1:$BH$28,COLUMN(Data_afgrøder!AW:AW),FALSE)</f>
        <v>#N/A</v>
      </c>
      <c r="AP164" s="12">
        <f t="shared" si="44"/>
        <v>0</v>
      </c>
      <c r="AQ164" s="12">
        <f>AP164*5*Forside!$B$6</f>
        <v>0</v>
      </c>
      <c r="AR164" s="12">
        <v>0</v>
      </c>
      <c r="AS164" s="12">
        <f>AR164*Forside!$B$6</f>
        <v>0</v>
      </c>
      <c r="AT164" s="12">
        <v>0</v>
      </c>
      <c r="AU164" s="12">
        <f>AT164*Forside!$B$7</f>
        <v>0</v>
      </c>
      <c r="AV164" s="44" t="e">
        <f t="shared" si="45"/>
        <v>#N/A</v>
      </c>
      <c r="AW164" s="92" t="e">
        <f t="shared" si="46"/>
        <v>#N/A</v>
      </c>
      <c r="AX164" s="45" t="e">
        <f>AW164*44/28*Forside!$B$5</f>
        <v>#N/A</v>
      </c>
      <c r="AY164" s="44" t="e">
        <f t="shared" si="47"/>
        <v>#N/A</v>
      </c>
      <c r="AZ164" s="44" t="e">
        <f t="shared" si="48"/>
        <v>#N/A</v>
      </c>
      <c r="BA164" s="44" t="e">
        <f t="shared" si="50"/>
        <v>#N/A</v>
      </c>
      <c r="BC164" s="110"/>
      <c r="BD164" s="153"/>
      <c r="BE164" s="153"/>
      <c r="BF164" s="153"/>
      <c r="BG164" s="108"/>
      <c r="BH164" s="108"/>
    </row>
    <row r="165" spans="1:60" x14ac:dyDescent="0.2">
      <c r="A165" s="12">
        <f>Forside!A176</f>
        <v>0</v>
      </c>
      <c r="B165" s="12">
        <f>Forside!B176</f>
        <v>0</v>
      </c>
      <c r="C165" s="53">
        <f>Forside!C176</f>
        <v>0</v>
      </c>
      <c r="D165" s="12">
        <f>Forside!D176</f>
        <v>0</v>
      </c>
      <c r="E165" s="12">
        <f>Forside!F176</f>
        <v>0</v>
      </c>
      <c r="F165" s="53">
        <f>Forside!H176</f>
        <v>0</v>
      </c>
      <c r="G165" s="12">
        <f>Forside!I176</f>
        <v>0</v>
      </c>
      <c r="H165" s="12">
        <f>Forside!J176</f>
        <v>0</v>
      </c>
      <c r="I165" s="12">
        <f>Forside!L176</f>
        <v>0</v>
      </c>
      <c r="J165" s="12">
        <f>Forside!O176</f>
        <v>0</v>
      </c>
      <c r="K165" s="12">
        <f>Forside!Q176</f>
        <v>0</v>
      </c>
      <c r="L165" s="12">
        <f>Forside!R176</f>
        <v>0</v>
      </c>
      <c r="M165" s="44" t="e">
        <f>VLOOKUP(B165,Data_afgrøder!$A$2:$BO$24,COLUMN(Data_afgrøder!BI:BI),FALSE)</f>
        <v>#N/A</v>
      </c>
      <c r="N165" s="44" t="e">
        <f>VLOOKUP(B165,Data_afgrøder!$A$2:$BO$24,COLUMN(Data_afgrøder!BG:BG),FALSE)</f>
        <v>#N/A</v>
      </c>
      <c r="O165" s="12" t="e">
        <f>(IF(H165&gt;0,H165,G165)-VLOOKUP(B165,Data_afgrøder!$A$1:$BH$28,COLUMN(Data_afgrøder!BF:BF),FALSE)-IFERROR(Beregninger_efterafgrøder_udlæg!L166,0))*Forside!$B$3/100</f>
        <v>#N/A</v>
      </c>
      <c r="P165" s="44" t="e">
        <f>O165*44/28*Forside!$B$5</f>
        <v>#N/A</v>
      </c>
      <c r="Q165" s="45" t="e">
        <f>M165*VLOOKUP(B165,Data_afgrøder!$A$1:$BX$29,COLUMN(Data_afgrøder!$BJ$2),FALSE)</f>
        <v>#N/A</v>
      </c>
      <c r="R165" s="126" t="e">
        <f>Q165*Forside!$B$3/100</f>
        <v>#N/A</v>
      </c>
      <c r="S165" s="44" t="e">
        <f>R165*44/28*Forside!$B$5</f>
        <v>#N/A</v>
      </c>
      <c r="T165" s="45" t="e">
        <f>N165*VLOOKUP(B165,Data_afgrøder!$A$1:$BR$29,COLUMN(Data_afgrøder!BK162),FALSE)</f>
        <v>#N/A</v>
      </c>
      <c r="U165" s="45" t="e">
        <f>T165*Forside!$B$3/100</f>
        <v>#N/A</v>
      </c>
      <c r="V165" s="44" t="e">
        <f>U165*44/28*Forside!$B$5</f>
        <v>#N/A</v>
      </c>
      <c r="W165" s="12">
        <f t="shared" ref="W165:W178" si="51">J165*0.0043</f>
        <v>0</v>
      </c>
      <c r="X165" s="44">
        <f>W165*44/28*Forside!$B$5</f>
        <v>0</v>
      </c>
      <c r="Y165" s="44">
        <f>IF(D165="JB11",'Emissioner organogen jord'!$J$4,0)</f>
        <v>0</v>
      </c>
      <c r="Z165" s="44">
        <f t="shared" ref="Z165:Z178" si="52">IF(D165="JB11",8,0)</f>
        <v>0</v>
      </c>
      <c r="AA165" s="44">
        <f>Y165+(Z165*44/28*Forside!$B$5)</f>
        <v>0</v>
      </c>
      <c r="AB165" s="44" t="e">
        <f>((M165+N165)*0.45*0.097*VLOOKUP(B165,Data_afgrøder!$A$1:$BM$28,COLUMN(Data_afgrøder!$AS$1),FALSE)*VLOOKUP(Beregninger_afgrøder!B165,Data_afgrøder!$A$1:$BN$29,COLUMN(Data_afgrøder!$AT$1),FALSE))-397</f>
        <v>#N/A</v>
      </c>
      <c r="AC165" s="44" t="e">
        <f t="shared" si="49"/>
        <v>#N/A</v>
      </c>
      <c r="AD165" s="44">
        <f t="shared" ref="AD165:AD178" si="53">0.37825*E165</f>
        <v>0</v>
      </c>
      <c r="AE165" s="12">
        <f>IF(H165&gt;0,H165,G165)*Forside!$B$8</f>
        <v>0</v>
      </c>
      <c r="AG165" s="12" t="e">
        <f>VLOOKUP(B165,Data_afgrøder!$A$2:$BO$28,COLUMN(Data_afgrøder!$BL$2),FALSE)</f>
        <v>#N/A</v>
      </c>
      <c r="AH165" s="12" t="e">
        <f>IF(AF165&gt;0,AF165,AG165)*Forside!$B$9</f>
        <v>#N/A</v>
      </c>
      <c r="AI165" s="110"/>
      <c r="AJ165" s="12" t="e">
        <f>VLOOKUP(B165,Data_afgrøder!$A$2:$BO$28,COLUMN(Data_afgrøder!$BM$2),FALSE)</f>
        <v>#N/A</v>
      </c>
      <c r="AK165" s="12" t="e">
        <f>Forside!$B$10*IF(AI165&gt;0,AI165,AJ165)</f>
        <v>#N/A</v>
      </c>
      <c r="AL165" s="12">
        <v>0</v>
      </c>
      <c r="AM165" s="12"/>
      <c r="AN165" s="44">
        <f>IF(Forside!S176="Beregn eller brug standardtal",Beregninger_brændstofforbrug!AE164,Forside!T176)</f>
        <v>0</v>
      </c>
      <c r="AO165" s="12" t="e">
        <f>VLOOKUP(B165,Data_afgrøder!$A$1:$BH$28,COLUMN(Data_afgrøder!AW:AW),FALSE)</f>
        <v>#N/A</v>
      </c>
      <c r="AP165" s="12">
        <f t="shared" ref="AP165:AP196" si="54">IF(K165="Ja, brug standardtal",AO165,IF(K165="Ja, manuel indtastning",L165,IF(K165="Nej",0,0)))</f>
        <v>0</v>
      </c>
      <c r="AQ165" s="12">
        <f>AP165*5*Forside!$B$6</f>
        <v>0</v>
      </c>
      <c r="AR165" s="12">
        <v>0</v>
      </c>
      <c r="AS165" s="12">
        <f>AR165*Forside!$B$6</f>
        <v>0</v>
      </c>
      <c r="AT165" s="12">
        <v>0</v>
      </c>
      <c r="AU165" s="12">
        <f>AT165*Forside!$B$7</f>
        <v>0</v>
      </c>
      <c r="AV165" s="44" t="e">
        <f t="shared" ref="AV165:AV196" si="55">AE165+AH165+AK165+AL165+AM165+AN165+AQ165+AS165+AU165</f>
        <v>#N/A</v>
      </c>
      <c r="AW165" s="92" t="e">
        <f t="shared" ref="AW165:AW178" si="56">O165+R165+U165+W165+Z165</f>
        <v>#N/A</v>
      </c>
      <c r="AX165" s="45" t="e">
        <f>AW165*44/28*Forside!$B$5</f>
        <v>#N/A</v>
      </c>
      <c r="AY165" s="44" t="e">
        <f t="shared" ref="AY165:AY196" si="57">AX165+Y165-AC165</f>
        <v>#N/A</v>
      </c>
      <c r="AZ165" s="44" t="e">
        <f t="shared" si="48"/>
        <v>#N/A</v>
      </c>
      <c r="BA165" s="44" t="e">
        <f t="shared" si="50"/>
        <v>#N/A</v>
      </c>
      <c r="BC165" s="110"/>
      <c r="BD165" s="153"/>
      <c r="BE165" s="153"/>
      <c r="BF165" s="153"/>
      <c r="BG165" s="108"/>
      <c r="BH165" s="108"/>
    </row>
    <row r="166" spans="1:60" x14ac:dyDescent="0.2">
      <c r="A166" s="12">
        <f>Forside!A177</f>
        <v>0</v>
      </c>
      <c r="B166" s="12">
        <f>Forside!B177</f>
        <v>0</v>
      </c>
      <c r="C166" s="53">
        <f>Forside!C177</f>
        <v>0</v>
      </c>
      <c r="D166" s="12">
        <f>Forside!D177</f>
        <v>0</v>
      </c>
      <c r="E166" s="12">
        <f>Forside!F177</f>
        <v>0</v>
      </c>
      <c r="F166" s="53">
        <f>Forside!H177</f>
        <v>0</v>
      </c>
      <c r="G166" s="12">
        <f>Forside!I177</f>
        <v>0</v>
      </c>
      <c r="H166" s="12">
        <f>Forside!J177</f>
        <v>0</v>
      </c>
      <c r="I166" s="12">
        <f>Forside!L177</f>
        <v>0</v>
      </c>
      <c r="J166" s="12">
        <f>Forside!O177</f>
        <v>0</v>
      </c>
      <c r="K166" s="12">
        <f>Forside!Q177</f>
        <v>0</v>
      </c>
      <c r="L166" s="12">
        <f>Forside!R177</f>
        <v>0</v>
      </c>
      <c r="M166" s="44" t="e">
        <f>VLOOKUP(B166,Data_afgrøder!$A$2:$BO$24,COLUMN(Data_afgrøder!BI:BI),FALSE)</f>
        <v>#N/A</v>
      </c>
      <c r="N166" s="44" t="e">
        <f>VLOOKUP(B166,Data_afgrøder!$A$2:$BO$24,COLUMN(Data_afgrøder!BG:BG),FALSE)</f>
        <v>#N/A</v>
      </c>
      <c r="O166" s="12" t="e">
        <f>(IF(H166&gt;0,H166,G166)-VLOOKUP(B166,Data_afgrøder!$A$1:$BH$28,COLUMN(Data_afgrøder!BF:BF),FALSE)-IFERROR(Beregninger_efterafgrøder_udlæg!L167,0))*Forside!$B$3/100</f>
        <v>#N/A</v>
      </c>
      <c r="P166" s="44" t="e">
        <f>O166*44/28*Forside!$B$5</f>
        <v>#N/A</v>
      </c>
      <c r="Q166" s="45" t="e">
        <f>M166*VLOOKUP(B166,Data_afgrøder!$A$1:$BX$29,COLUMN(Data_afgrøder!$BJ$2),FALSE)</f>
        <v>#N/A</v>
      </c>
      <c r="R166" s="126" t="e">
        <f>Q166*Forside!$B$3/100</f>
        <v>#N/A</v>
      </c>
      <c r="S166" s="44" t="e">
        <f>R166*44/28*Forside!$B$5</f>
        <v>#N/A</v>
      </c>
      <c r="T166" s="45" t="e">
        <f>N166*VLOOKUP(B166,Data_afgrøder!$A$1:$BR$29,COLUMN(Data_afgrøder!BK163),FALSE)</f>
        <v>#N/A</v>
      </c>
      <c r="U166" s="45" t="e">
        <f>T166*Forside!$B$3/100</f>
        <v>#N/A</v>
      </c>
      <c r="V166" s="44" t="e">
        <f>U166*44/28*Forside!$B$5</f>
        <v>#N/A</v>
      </c>
      <c r="W166" s="12">
        <f t="shared" si="51"/>
        <v>0</v>
      </c>
      <c r="X166" s="44">
        <f>W166*44/28*Forside!$B$5</f>
        <v>0</v>
      </c>
      <c r="Y166" s="44">
        <f>IF(D166="JB11",'Emissioner organogen jord'!$J$4,0)</f>
        <v>0</v>
      </c>
      <c r="Z166" s="44">
        <f t="shared" si="52"/>
        <v>0</v>
      </c>
      <c r="AA166" s="44">
        <f>Y166+(Z166*44/28*Forside!$B$5)</f>
        <v>0</v>
      </c>
      <c r="AB166" s="44" t="e">
        <f>((M166+N166)*0.45*0.097*VLOOKUP(B166,Data_afgrøder!$A$1:$BM$28,COLUMN(Data_afgrøder!$AS$1),FALSE)*VLOOKUP(Beregninger_afgrøder!B166,Data_afgrøder!$A$1:$BN$29,COLUMN(Data_afgrøder!$AT$1),FALSE))-397</f>
        <v>#N/A</v>
      </c>
      <c r="AC166" s="44" t="e">
        <f t="shared" si="49"/>
        <v>#N/A</v>
      </c>
      <c r="AD166" s="44">
        <f t="shared" si="53"/>
        <v>0</v>
      </c>
      <c r="AE166" s="12">
        <f>IF(H166&gt;0,H166,G166)*Forside!$B$8</f>
        <v>0</v>
      </c>
      <c r="AG166" s="12" t="e">
        <f>VLOOKUP(B166,Data_afgrøder!$A$2:$BO$28,COLUMN(Data_afgrøder!$BL$2),FALSE)</f>
        <v>#N/A</v>
      </c>
      <c r="AH166" s="12" t="e">
        <f>IF(AF166&gt;0,AF166,AG166)*Forside!$B$9</f>
        <v>#N/A</v>
      </c>
      <c r="AI166" s="110"/>
      <c r="AJ166" s="12" t="e">
        <f>VLOOKUP(B166,Data_afgrøder!$A$2:$BO$28,COLUMN(Data_afgrøder!$BM$2),FALSE)</f>
        <v>#N/A</v>
      </c>
      <c r="AK166" s="12" t="e">
        <f>Forside!$B$10*IF(AI166&gt;0,AI166,AJ166)</f>
        <v>#N/A</v>
      </c>
      <c r="AL166" s="12">
        <v>0</v>
      </c>
      <c r="AM166" s="12"/>
      <c r="AN166" s="44">
        <f>IF(Forside!S177="Beregn eller brug standardtal",Beregninger_brændstofforbrug!AE165,Forside!T177)</f>
        <v>0</v>
      </c>
      <c r="AO166" s="12" t="e">
        <f>VLOOKUP(B166,Data_afgrøder!$A$1:$BH$28,COLUMN(Data_afgrøder!AW:AW),FALSE)</f>
        <v>#N/A</v>
      </c>
      <c r="AP166" s="12">
        <f t="shared" si="54"/>
        <v>0</v>
      </c>
      <c r="AQ166" s="12">
        <f>AP166*5*Forside!$B$6</f>
        <v>0</v>
      </c>
      <c r="AR166" s="12">
        <v>0</v>
      </c>
      <c r="AS166" s="12">
        <f>AR166*Forside!$B$6</f>
        <v>0</v>
      </c>
      <c r="AT166" s="12">
        <v>0</v>
      </c>
      <c r="AU166" s="12">
        <f>AT166*Forside!$B$7</f>
        <v>0</v>
      </c>
      <c r="AV166" s="44" t="e">
        <f t="shared" si="55"/>
        <v>#N/A</v>
      </c>
      <c r="AW166" s="92" t="e">
        <f t="shared" si="56"/>
        <v>#N/A</v>
      </c>
      <c r="AX166" s="45" t="e">
        <f>AW166*44/28*Forside!$B$5</f>
        <v>#N/A</v>
      </c>
      <c r="AY166" s="44" t="e">
        <f t="shared" si="57"/>
        <v>#N/A</v>
      </c>
      <c r="AZ166" s="44" t="e">
        <f t="shared" si="48"/>
        <v>#N/A</v>
      </c>
      <c r="BA166" s="44" t="e">
        <f t="shared" si="50"/>
        <v>#N/A</v>
      </c>
      <c r="BC166" s="110"/>
      <c r="BD166" s="153"/>
      <c r="BE166" s="153"/>
      <c r="BF166" s="153"/>
      <c r="BG166" s="108"/>
      <c r="BH166" s="108"/>
    </row>
    <row r="167" spans="1:60" x14ac:dyDescent="0.2">
      <c r="A167" s="12">
        <f>Forside!A178</f>
        <v>0</v>
      </c>
      <c r="B167" s="12">
        <f>Forside!B178</f>
        <v>0</v>
      </c>
      <c r="C167" s="53">
        <f>Forside!C178</f>
        <v>0</v>
      </c>
      <c r="D167" s="12">
        <f>Forside!D178</f>
        <v>0</v>
      </c>
      <c r="E167" s="12">
        <f>Forside!F178</f>
        <v>0</v>
      </c>
      <c r="F167" s="53">
        <f>Forside!H178</f>
        <v>0</v>
      </c>
      <c r="G167" s="12">
        <f>Forside!I178</f>
        <v>0</v>
      </c>
      <c r="H167" s="12">
        <f>Forside!J178</f>
        <v>0</v>
      </c>
      <c r="I167" s="12">
        <f>Forside!L178</f>
        <v>0</v>
      </c>
      <c r="J167" s="12">
        <f>Forside!O178</f>
        <v>0</v>
      </c>
      <c r="K167" s="12">
        <f>Forside!Q178</f>
        <v>0</v>
      </c>
      <c r="L167" s="12">
        <f>Forside!R178</f>
        <v>0</v>
      </c>
      <c r="M167" s="44" t="e">
        <f>VLOOKUP(B167,Data_afgrøder!$A$2:$BO$24,COLUMN(Data_afgrøder!BI:BI),FALSE)</f>
        <v>#N/A</v>
      </c>
      <c r="N167" s="44" t="e">
        <f>VLOOKUP(B167,Data_afgrøder!$A$2:$BO$24,COLUMN(Data_afgrøder!BG:BG),FALSE)</f>
        <v>#N/A</v>
      </c>
      <c r="O167" s="12" t="e">
        <f>(IF(H167&gt;0,H167,G167)-VLOOKUP(B167,Data_afgrøder!$A$1:$BH$28,COLUMN(Data_afgrøder!BF:BF),FALSE)-IFERROR(Beregninger_efterafgrøder_udlæg!L168,0))*Forside!$B$3/100</f>
        <v>#N/A</v>
      </c>
      <c r="P167" s="44" t="e">
        <f>O167*44/28*Forside!$B$5</f>
        <v>#N/A</v>
      </c>
      <c r="Q167" s="45" t="e">
        <f>M167*VLOOKUP(B167,Data_afgrøder!$A$1:$BX$29,COLUMN(Data_afgrøder!$BJ$2),FALSE)</f>
        <v>#N/A</v>
      </c>
      <c r="R167" s="126" t="e">
        <f>Q167*Forside!$B$3/100</f>
        <v>#N/A</v>
      </c>
      <c r="S167" s="44" t="e">
        <f>R167*44/28*Forside!$B$5</f>
        <v>#N/A</v>
      </c>
      <c r="T167" s="45" t="e">
        <f>N167*VLOOKUP(B167,Data_afgrøder!$A$1:$BR$29,COLUMN(Data_afgrøder!BK164),FALSE)</f>
        <v>#N/A</v>
      </c>
      <c r="U167" s="45" t="e">
        <f>T167*Forside!$B$3/100</f>
        <v>#N/A</v>
      </c>
      <c r="V167" s="44" t="e">
        <f>U167*44/28*Forside!$B$5</f>
        <v>#N/A</v>
      </c>
      <c r="W167" s="12">
        <f t="shared" si="51"/>
        <v>0</v>
      </c>
      <c r="X167" s="44">
        <f>W167*44/28*Forside!$B$5</f>
        <v>0</v>
      </c>
      <c r="Y167" s="44">
        <f>IF(D167="JB11",'Emissioner organogen jord'!$J$4,0)</f>
        <v>0</v>
      </c>
      <c r="Z167" s="44">
        <f t="shared" si="52"/>
        <v>0</v>
      </c>
      <c r="AA167" s="44">
        <f>Y167+(Z167*44/28*Forside!$B$5)</f>
        <v>0</v>
      </c>
      <c r="AB167" s="44" t="e">
        <f>((M167+N167)*0.45*0.097*VLOOKUP(B167,Data_afgrøder!$A$1:$BM$28,COLUMN(Data_afgrøder!$AS$1),FALSE)*VLOOKUP(Beregninger_afgrøder!B167,Data_afgrøder!$A$1:$BN$29,COLUMN(Data_afgrøder!$AT$1),FALSE))-397</f>
        <v>#N/A</v>
      </c>
      <c r="AC167" s="44" t="e">
        <f t="shared" si="49"/>
        <v>#N/A</v>
      </c>
      <c r="AD167" s="44">
        <f t="shared" si="53"/>
        <v>0</v>
      </c>
      <c r="AE167" s="12">
        <f>IF(H167&gt;0,H167,G167)*Forside!$B$8</f>
        <v>0</v>
      </c>
      <c r="AG167" s="12" t="e">
        <f>VLOOKUP(B167,Data_afgrøder!$A$2:$BO$28,COLUMN(Data_afgrøder!$BL$2),FALSE)</f>
        <v>#N/A</v>
      </c>
      <c r="AH167" s="12" t="e">
        <f>IF(AF167&gt;0,AF167,AG167)*Forside!$B$9</f>
        <v>#N/A</v>
      </c>
      <c r="AI167" s="110"/>
      <c r="AJ167" s="12" t="e">
        <f>VLOOKUP(B167,Data_afgrøder!$A$2:$BO$28,COLUMN(Data_afgrøder!$BM$2),FALSE)</f>
        <v>#N/A</v>
      </c>
      <c r="AK167" s="12" t="e">
        <f>Forside!$B$10*IF(AI167&gt;0,AI167,AJ167)</f>
        <v>#N/A</v>
      </c>
      <c r="AL167" s="12">
        <v>0</v>
      </c>
      <c r="AM167" s="12"/>
      <c r="AN167" s="44">
        <f>IF(Forside!S178="Beregn eller brug standardtal",Beregninger_brændstofforbrug!AE166,Forside!T178)</f>
        <v>0</v>
      </c>
      <c r="AO167" s="12" t="e">
        <f>VLOOKUP(B167,Data_afgrøder!$A$1:$BH$28,COLUMN(Data_afgrøder!AW:AW),FALSE)</f>
        <v>#N/A</v>
      </c>
      <c r="AP167" s="12">
        <f t="shared" si="54"/>
        <v>0</v>
      </c>
      <c r="AQ167" s="12">
        <f>AP167*5*Forside!$B$6</f>
        <v>0</v>
      </c>
      <c r="AR167" s="12">
        <v>0</v>
      </c>
      <c r="AS167" s="12">
        <f>AR167*Forside!$B$6</f>
        <v>0</v>
      </c>
      <c r="AT167" s="12">
        <v>0</v>
      </c>
      <c r="AU167" s="12">
        <f>AT167*Forside!$B$7</f>
        <v>0</v>
      </c>
      <c r="AV167" s="44" t="e">
        <f t="shared" si="55"/>
        <v>#N/A</v>
      </c>
      <c r="AW167" s="92" t="e">
        <f t="shared" si="56"/>
        <v>#N/A</v>
      </c>
      <c r="AX167" s="45" t="e">
        <f>AW167*44/28*Forside!$B$5</f>
        <v>#N/A</v>
      </c>
      <c r="AY167" s="44" t="e">
        <f t="shared" si="57"/>
        <v>#N/A</v>
      </c>
      <c r="AZ167" s="44" t="e">
        <f t="shared" si="48"/>
        <v>#N/A</v>
      </c>
      <c r="BA167" s="44" t="e">
        <f t="shared" si="50"/>
        <v>#N/A</v>
      </c>
      <c r="BC167" s="110"/>
      <c r="BD167" s="153"/>
      <c r="BE167" s="153"/>
      <c r="BF167" s="153"/>
      <c r="BG167" s="108"/>
      <c r="BH167" s="108"/>
    </row>
    <row r="168" spans="1:60" x14ac:dyDescent="0.2">
      <c r="A168" s="12">
        <f>Forside!A179</f>
        <v>0</v>
      </c>
      <c r="B168" s="12">
        <f>Forside!B179</f>
        <v>0</v>
      </c>
      <c r="C168" s="53">
        <f>Forside!C179</f>
        <v>0</v>
      </c>
      <c r="D168" s="12">
        <f>Forside!D179</f>
        <v>0</v>
      </c>
      <c r="E168" s="12">
        <f>Forside!F179</f>
        <v>0</v>
      </c>
      <c r="F168" s="53">
        <f>Forside!H179</f>
        <v>0</v>
      </c>
      <c r="G168" s="12">
        <f>Forside!I179</f>
        <v>0</v>
      </c>
      <c r="H168" s="12">
        <f>Forside!J179</f>
        <v>0</v>
      </c>
      <c r="I168" s="12">
        <f>Forside!L179</f>
        <v>0</v>
      </c>
      <c r="J168" s="12">
        <f>Forside!O179</f>
        <v>0</v>
      </c>
      <c r="K168" s="12">
        <f>Forside!Q179</f>
        <v>0</v>
      </c>
      <c r="L168" s="12">
        <f>Forside!R179</f>
        <v>0</v>
      </c>
      <c r="M168" s="44" t="e">
        <f>VLOOKUP(B168,Data_afgrøder!$A$2:$BO$24,COLUMN(Data_afgrøder!BI:BI),FALSE)</f>
        <v>#N/A</v>
      </c>
      <c r="N168" s="44" t="e">
        <f>VLOOKUP(B168,Data_afgrøder!$A$2:$BO$24,COLUMN(Data_afgrøder!BG:BG),FALSE)</f>
        <v>#N/A</v>
      </c>
      <c r="O168" s="12" t="e">
        <f>(IF(H168&gt;0,H168,G168)-VLOOKUP(B168,Data_afgrøder!$A$1:$BH$28,COLUMN(Data_afgrøder!BF:BF),FALSE)-IFERROR(Beregninger_efterafgrøder_udlæg!L169,0))*Forside!$B$3/100</f>
        <v>#N/A</v>
      </c>
      <c r="P168" s="44" t="e">
        <f>O168*44/28*Forside!$B$5</f>
        <v>#N/A</v>
      </c>
      <c r="Q168" s="45" t="e">
        <f>M168*VLOOKUP(B168,Data_afgrøder!$A$1:$BX$29,COLUMN(Data_afgrøder!$BJ$2),FALSE)</f>
        <v>#N/A</v>
      </c>
      <c r="R168" s="126" t="e">
        <f>Q168*Forside!$B$3/100</f>
        <v>#N/A</v>
      </c>
      <c r="S168" s="44" t="e">
        <f>R168*44/28*Forside!$B$5</f>
        <v>#N/A</v>
      </c>
      <c r="T168" s="45" t="e">
        <f>N168*VLOOKUP(B168,Data_afgrøder!$A$1:$BR$29,COLUMN(Data_afgrøder!BK165),FALSE)</f>
        <v>#N/A</v>
      </c>
      <c r="U168" s="45" t="e">
        <f>T168*Forside!$B$3/100</f>
        <v>#N/A</v>
      </c>
      <c r="V168" s="44" t="e">
        <f>U168*44/28*Forside!$B$5</f>
        <v>#N/A</v>
      </c>
      <c r="W168" s="12">
        <f t="shared" si="51"/>
        <v>0</v>
      </c>
      <c r="X168" s="44">
        <f>W168*44/28*Forside!$B$5</f>
        <v>0</v>
      </c>
      <c r="Y168" s="44">
        <f>IF(D168="JB11",'Emissioner organogen jord'!$J$4,0)</f>
        <v>0</v>
      </c>
      <c r="Z168" s="44">
        <f t="shared" si="52"/>
        <v>0</v>
      </c>
      <c r="AA168" s="44">
        <f>Y168+(Z168*44/28*Forside!$B$5)</f>
        <v>0</v>
      </c>
      <c r="AB168" s="44" t="e">
        <f>((M168+N168)*0.45*0.097*VLOOKUP(B168,Data_afgrøder!$A$1:$BM$28,COLUMN(Data_afgrøder!$AS$1),FALSE)*VLOOKUP(Beregninger_afgrøder!B168,Data_afgrøder!$A$1:$BN$29,COLUMN(Data_afgrøder!$AT$1),FALSE))-397</f>
        <v>#N/A</v>
      </c>
      <c r="AC168" s="44" t="e">
        <f t="shared" si="49"/>
        <v>#N/A</v>
      </c>
      <c r="AD168" s="44">
        <f t="shared" si="53"/>
        <v>0</v>
      </c>
      <c r="AE168" s="12">
        <f>IF(H168&gt;0,H168,G168)*Forside!$B$8</f>
        <v>0</v>
      </c>
      <c r="AG168" s="12" t="e">
        <f>VLOOKUP(B168,Data_afgrøder!$A$2:$BO$28,COLUMN(Data_afgrøder!$BL$2),FALSE)</f>
        <v>#N/A</v>
      </c>
      <c r="AH168" s="12" t="e">
        <f>IF(AF168&gt;0,AF168,AG168)*Forside!$B$9</f>
        <v>#N/A</v>
      </c>
      <c r="AI168" s="110"/>
      <c r="AJ168" s="12" t="e">
        <f>VLOOKUP(B168,Data_afgrøder!$A$2:$BO$28,COLUMN(Data_afgrøder!$BM$2),FALSE)</f>
        <v>#N/A</v>
      </c>
      <c r="AK168" s="12" t="e">
        <f>Forside!$B$10*IF(AI168&gt;0,AI168,AJ168)</f>
        <v>#N/A</v>
      </c>
      <c r="AL168" s="12">
        <v>0</v>
      </c>
      <c r="AM168" s="12"/>
      <c r="AN168" s="44">
        <f>IF(Forside!S179="Beregn eller brug standardtal",Beregninger_brændstofforbrug!AE167,Forside!T179)</f>
        <v>0</v>
      </c>
      <c r="AO168" s="12" t="e">
        <f>VLOOKUP(B168,Data_afgrøder!$A$1:$BH$28,COLUMN(Data_afgrøder!AW:AW),FALSE)</f>
        <v>#N/A</v>
      </c>
      <c r="AP168" s="12">
        <f t="shared" si="54"/>
        <v>0</v>
      </c>
      <c r="AQ168" s="12">
        <f>AP168*5*Forside!$B$6</f>
        <v>0</v>
      </c>
      <c r="AR168" s="12">
        <v>0</v>
      </c>
      <c r="AS168" s="12">
        <f>AR168*Forside!$B$6</f>
        <v>0</v>
      </c>
      <c r="AT168" s="12">
        <v>0</v>
      </c>
      <c r="AU168" s="12">
        <f>AT168*Forside!$B$7</f>
        <v>0</v>
      </c>
      <c r="AV168" s="44" t="e">
        <f t="shared" si="55"/>
        <v>#N/A</v>
      </c>
      <c r="AW168" s="92" t="e">
        <f t="shared" si="56"/>
        <v>#N/A</v>
      </c>
      <c r="AX168" s="45" t="e">
        <f>AW168*44/28*Forside!$B$5</f>
        <v>#N/A</v>
      </c>
      <c r="AY168" s="44" t="e">
        <f t="shared" si="57"/>
        <v>#N/A</v>
      </c>
      <c r="AZ168" s="44" t="e">
        <f t="shared" si="48"/>
        <v>#N/A</v>
      </c>
      <c r="BA168" s="44" t="e">
        <f t="shared" si="50"/>
        <v>#N/A</v>
      </c>
      <c r="BC168" s="110"/>
      <c r="BD168" s="153"/>
      <c r="BE168" s="153"/>
      <c r="BF168" s="153"/>
      <c r="BG168" s="108"/>
      <c r="BH168" s="108"/>
    </row>
    <row r="169" spans="1:60" x14ac:dyDescent="0.2">
      <c r="A169" s="12">
        <f>Forside!A180</f>
        <v>0</v>
      </c>
      <c r="B169" s="12">
        <f>Forside!B180</f>
        <v>0</v>
      </c>
      <c r="C169" s="53">
        <f>Forside!C180</f>
        <v>0</v>
      </c>
      <c r="D169" s="12">
        <f>Forside!D180</f>
        <v>0</v>
      </c>
      <c r="E169" s="12">
        <f>Forside!F180</f>
        <v>0</v>
      </c>
      <c r="F169" s="53">
        <f>Forside!H180</f>
        <v>0</v>
      </c>
      <c r="G169" s="12">
        <f>Forside!I180</f>
        <v>0</v>
      </c>
      <c r="H169" s="12">
        <f>Forside!J180</f>
        <v>0</v>
      </c>
      <c r="I169" s="12">
        <f>Forside!L180</f>
        <v>0</v>
      </c>
      <c r="J169" s="12">
        <f>Forside!O180</f>
        <v>0</v>
      </c>
      <c r="K169" s="12">
        <f>Forside!Q180</f>
        <v>0</v>
      </c>
      <c r="L169" s="12">
        <f>Forside!R180</f>
        <v>0</v>
      </c>
      <c r="M169" s="44" t="e">
        <f>VLOOKUP(B169,Data_afgrøder!$A$2:$BO$24,COLUMN(Data_afgrøder!BI:BI),FALSE)</f>
        <v>#N/A</v>
      </c>
      <c r="N169" s="44" t="e">
        <f>VLOOKUP(B169,Data_afgrøder!$A$2:$BO$24,COLUMN(Data_afgrøder!BG:BG),FALSE)</f>
        <v>#N/A</v>
      </c>
      <c r="O169" s="12" t="e">
        <f>(IF(H169&gt;0,H169,G169)-VLOOKUP(B169,Data_afgrøder!$A$1:$BH$28,COLUMN(Data_afgrøder!BF:BF),FALSE)-IFERROR(Beregninger_efterafgrøder_udlæg!L170,0))*Forside!$B$3/100</f>
        <v>#N/A</v>
      </c>
      <c r="P169" s="44" t="e">
        <f>O169*44/28*Forside!$B$5</f>
        <v>#N/A</v>
      </c>
      <c r="Q169" s="45" t="e">
        <f>M169*VLOOKUP(B169,Data_afgrøder!$A$1:$BX$29,COLUMN(Data_afgrøder!$BJ$2),FALSE)</f>
        <v>#N/A</v>
      </c>
      <c r="R169" s="126" t="e">
        <f>Q169*Forside!$B$3/100</f>
        <v>#N/A</v>
      </c>
      <c r="S169" s="44" t="e">
        <f>R169*44/28*Forside!$B$5</f>
        <v>#N/A</v>
      </c>
      <c r="T169" s="45" t="e">
        <f>N169*VLOOKUP(B169,Data_afgrøder!$A$1:$BR$29,COLUMN(Data_afgrøder!BK166),FALSE)</f>
        <v>#N/A</v>
      </c>
      <c r="U169" s="45" t="e">
        <f>T169*Forside!$B$3/100</f>
        <v>#N/A</v>
      </c>
      <c r="V169" s="44" t="e">
        <f>U169*44/28*Forside!$B$5</f>
        <v>#N/A</v>
      </c>
      <c r="W169" s="12">
        <f t="shared" si="51"/>
        <v>0</v>
      </c>
      <c r="X169" s="44">
        <f>W169*44/28*Forside!$B$5</f>
        <v>0</v>
      </c>
      <c r="Y169" s="44">
        <f>IF(D169="JB11",'Emissioner organogen jord'!$J$4,0)</f>
        <v>0</v>
      </c>
      <c r="Z169" s="44">
        <f t="shared" si="52"/>
        <v>0</v>
      </c>
      <c r="AA169" s="44">
        <f>Y169+(Z169*44/28*Forside!$B$5)</f>
        <v>0</v>
      </c>
      <c r="AB169" s="44" t="e">
        <f>((M169+N169)*0.45*0.097*VLOOKUP(B169,Data_afgrøder!$A$1:$BM$28,COLUMN(Data_afgrøder!$AS$1),FALSE)*VLOOKUP(Beregninger_afgrøder!B169,Data_afgrøder!$A$1:$BN$29,COLUMN(Data_afgrøder!$AT$1),FALSE))-397</f>
        <v>#N/A</v>
      </c>
      <c r="AC169" s="44" t="e">
        <f t="shared" si="49"/>
        <v>#N/A</v>
      </c>
      <c r="AD169" s="44">
        <f t="shared" si="53"/>
        <v>0</v>
      </c>
      <c r="AE169" s="12">
        <f>IF(H169&gt;0,H169,G169)*Forside!$B$8</f>
        <v>0</v>
      </c>
      <c r="AG169" s="12" t="e">
        <f>VLOOKUP(B169,Data_afgrøder!$A$2:$BO$28,COLUMN(Data_afgrøder!$BL$2),FALSE)</f>
        <v>#N/A</v>
      </c>
      <c r="AH169" s="12" t="e">
        <f>IF(AF169&gt;0,AF169,AG169)*Forside!$B$9</f>
        <v>#N/A</v>
      </c>
      <c r="AI169" s="110"/>
      <c r="AJ169" s="12" t="e">
        <f>VLOOKUP(B169,Data_afgrøder!$A$2:$BO$28,COLUMN(Data_afgrøder!$BM$2),FALSE)</f>
        <v>#N/A</v>
      </c>
      <c r="AK169" s="12" t="e">
        <f>Forside!$B$10*IF(AI169&gt;0,AI169,AJ169)</f>
        <v>#N/A</v>
      </c>
      <c r="AL169" s="12">
        <v>0</v>
      </c>
      <c r="AM169" s="12"/>
      <c r="AN169" s="44">
        <f>IF(Forside!S180="Beregn eller brug standardtal",Beregninger_brændstofforbrug!AE168,Forside!T180)</f>
        <v>0</v>
      </c>
      <c r="AO169" s="12" t="e">
        <f>VLOOKUP(B169,Data_afgrøder!$A$1:$BH$28,COLUMN(Data_afgrøder!AW:AW),FALSE)</f>
        <v>#N/A</v>
      </c>
      <c r="AP169" s="12">
        <f t="shared" si="54"/>
        <v>0</v>
      </c>
      <c r="AQ169" s="12">
        <f>AP169*5*Forside!$B$6</f>
        <v>0</v>
      </c>
      <c r="AR169" s="12">
        <v>0</v>
      </c>
      <c r="AS169" s="12">
        <f>AR169*Forside!$B$6</f>
        <v>0</v>
      </c>
      <c r="AT169" s="12">
        <v>0</v>
      </c>
      <c r="AU169" s="12">
        <f>AT169*Forside!$B$7</f>
        <v>0</v>
      </c>
      <c r="AV169" s="44" t="e">
        <f t="shared" si="55"/>
        <v>#N/A</v>
      </c>
      <c r="AW169" s="92" t="e">
        <f t="shared" si="56"/>
        <v>#N/A</v>
      </c>
      <c r="AX169" s="45" t="e">
        <f>AW169*44/28*Forside!$B$5</f>
        <v>#N/A</v>
      </c>
      <c r="AY169" s="44" t="e">
        <f t="shared" si="57"/>
        <v>#N/A</v>
      </c>
      <c r="AZ169" s="44" t="e">
        <f t="shared" si="48"/>
        <v>#N/A</v>
      </c>
      <c r="BA169" s="44" t="e">
        <f t="shared" si="50"/>
        <v>#N/A</v>
      </c>
      <c r="BC169" s="110"/>
      <c r="BD169" s="153"/>
      <c r="BE169" s="153"/>
      <c r="BF169" s="153"/>
      <c r="BG169" s="108"/>
      <c r="BH169" s="108"/>
    </row>
    <row r="170" spans="1:60" x14ac:dyDescent="0.2">
      <c r="A170" s="12">
        <f>Forside!A181</f>
        <v>0</v>
      </c>
      <c r="B170" s="12">
        <f>Forside!B181</f>
        <v>0</v>
      </c>
      <c r="C170" s="53">
        <f>Forside!C181</f>
        <v>0</v>
      </c>
      <c r="D170" s="12">
        <f>Forside!D181</f>
        <v>0</v>
      </c>
      <c r="E170" s="12">
        <f>Forside!F181</f>
        <v>0</v>
      </c>
      <c r="F170" s="53">
        <f>Forside!H181</f>
        <v>0</v>
      </c>
      <c r="G170" s="12">
        <f>Forside!I181</f>
        <v>0</v>
      </c>
      <c r="H170" s="12">
        <f>Forside!J181</f>
        <v>0</v>
      </c>
      <c r="I170" s="12">
        <f>Forside!L181</f>
        <v>0</v>
      </c>
      <c r="J170" s="12">
        <f>Forside!O181</f>
        <v>0</v>
      </c>
      <c r="K170" s="12">
        <f>Forside!Q181</f>
        <v>0</v>
      </c>
      <c r="L170" s="12">
        <f>Forside!R181</f>
        <v>0</v>
      </c>
      <c r="M170" s="44" t="e">
        <f>VLOOKUP(B170,Data_afgrøder!$A$2:$BO$24,COLUMN(Data_afgrøder!BI:BI),FALSE)</f>
        <v>#N/A</v>
      </c>
      <c r="N170" s="44" t="e">
        <f>VLOOKUP(B170,Data_afgrøder!$A$2:$BO$24,COLUMN(Data_afgrøder!BG:BG),FALSE)</f>
        <v>#N/A</v>
      </c>
      <c r="O170" s="12" t="e">
        <f>(IF(H170&gt;0,H170,G170)-VLOOKUP(B170,Data_afgrøder!$A$1:$BH$28,COLUMN(Data_afgrøder!BF:BF),FALSE)-IFERROR(Beregninger_efterafgrøder_udlæg!L171,0))*Forside!$B$3/100</f>
        <v>#N/A</v>
      </c>
      <c r="P170" s="44" t="e">
        <f>O170*44/28*Forside!$B$5</f>
        <v>#N/A</v>
      </c>
      <c r="Q170" s="45" t="e">
        <f>M170*VLOOKUP(B170,Data_afgrøder!$A$1:$BX$29,COLUMN(Data_afgrøder!$BJ$2),FALSE)</f>
        <v>#N/A</v>
      </c>
      <c r="R170" s="126" t="e">
        <f>Q170*Forside!$B$3/100</f>
        <v>#N/A</v>
      </c>
      <c r="S170" s="44" t="e">
        <f>R170*44/28*Forside!$B$5</f>
        <v>#N/A</v>
      </c>
      <c r="T170" s="45" t="e">
        <f>N170*VLOOKUP(B170,Data_afgrøder!$A$1:$BR$29,COLUMN(Data_afgrøder!BK167),FALSE)</f>
        <v>#N/A</v>
      </c>
      <c r="U170" s="45" t="e">
        <f>T170*Forside!$B$3/100</f>
        <v>#N/A</v>
      </c>
      <c r="V170" s="44" t="e">
        <f>U170*44/28*Forside!$B$5</f>
        <v>#N/A</v>
      </c>
      <c r="W170" s="12">
        <f t="shared" si="51"/>
        <v>0</v>
      </c>
      <c r="X170" s="44">
        <f>W170*44/28*Forside!$B$5</f>
        <v>0</v>
      </c>
      <c r="Y170" s="44">
        <f>IF(D170="JB11",'Emissioner organogen jord'!$J$4,0)</f>
        <v>0</v>
      </c>
      <c r="Z170" s="44">
        <f t="shared" si="52"/>
        <v>0</v>
      </c>
      <c r="AA170" s="44">
        <f>Y170+(Z170*44/28*Forside!$B$5)</f>
        <v>0</v>
      </c>
      <c r="AB170" s="44" t="e">
        <f>((M170+N170)*0.45*0.097*VLOOKUP(B170,Data_afgrøder!$A$1:$BM$28,COLUMN(Data_afgrøder!$AS$1),FALSE)*VLOOKUP(Beregninger_afgrøder!B170,Data_afgrøder!$A$1:$BN$29,COLUMN(Data_afgrøder!$AT$1),FALSE))-397</f>
        <v>#N/A</v>
      </c>
      <c r="AC170" s="44" t="e">
        <f t="shared" si="49"/>
        <v>#N/A</v>
      </c>
      <c r="AD170" s="44">
        <f t="shared" si="53"/>
        <v>0</v>
      </c>
      <c r="AE170" s="12">
        <f>IF(H170&gt;0,H170,G170)*Forside!$B$8</f>
        <v>0</v>
      </c>
      <c r="AG170" s="12" t="e">
        <f>VLOOKUP(B170,Data_afgrøder!$A$2:$BO$28,COLUMN(Data_afgrøder!$BL$2),FALSE)</f>
        <v>#N/A</v>
      </c>
      <c r="AH170" s="12" t="e">
        <f>IF(AF170&gt;0,AF170,AG170)*Forside!$B$9</f>
        <v>#N/A</v>
      </c>
      <c r="AI170" s="110"/>
      <c r="AJ170" s="12" t="e">
        <f>VLOOKUP(B170,Data_afgrøder!$A$2:$BO$28,COLUMN(Data_afgrøder!$BM$2),FALSE)</f>
        <v>#N/A</v>
      </c>
      <c r="AK170" s="12" t="e">
        <f>Forside!$B$10*IF(AI170&gt;0,AI170,AJ170)</f>
        <v>#N/A</v>
      </c>
      <c r="AL170" s="12">
        <v>0</v>
      </c>
      <c r="AM170" s="12"/>
      <c r="AN170" s="44">
        <f>IF(Forside!S181="Beregn eller brug standardtal",Beregninger_brændstofforbrug!AE169,Forside!T181)</f>
        <v>0</v>
      </c>
      <c r="AO170" s="12" t="e">
        <f>VLOOKUP(B170,Data_afgrøder!$A$1:$BH$28,COLUMN(Data_afgrøder!AW:AW),FALSE)</f>
        <v>#N/A</v>
      </c>
      <c r="AP170" s="12">
        <f t="shared" si="54"/>
        <v>0</v>
      </c>
      <c r="AQ170" s="12">
        <f>AP170*5*Forside!$B$6</f>
        <v>0</v>
      </c>
      <c r="AR170" s="12">
        <v>0</v>
      </c>
      <c r="AS170" s="12">
        <f>AR170*Forside!$B$6</f>
        <v>0</v>
      </c>
      <c r="AT170" s="12">
        <v>0</v>
      </c>
      <c r="AU170" s="12">
        <f>AT170*Forside!$B$7</f>
        <v>0</v>
      </c>
      <c r="AV170" s="44" t="e">
        <f t="shared" si="55"/>
        <v>#N/A</v>
      </c>
      <c r="AW170" s="92" t="e">
        <f t="shared" si="56"/>
        <v>#N/A</v>
      </c>
      <c r="AX170" s="45" t="e">
        <f>AW170*44/28*Forside!$B$5</f>
        <v>#N/A</v>
      </c>
      <c r="AY170" s="44" t="e">
        <f t="shared" si="57"/>
        <v>#N/A</v>
      </c>
      <c r="AZ170" s="44" t="e">
        <f t="shared" si="48"/>
        <v>#N/A</v>
      </c>
      <c r="BA170" s="44" t="e">
        <f t="shared" si="50"/>
        <v>#N/A</v>
      </c>
      <c r="BC170" s="110"/>
      <c r="BD170" s="153"/>
      <c r="BE170" s="153"/>
      <c r="BF170" s="153"/>
      <c r="BG170" s="108"/>
      <c r="BH170" s="108"/>
    </row>
    <row r="171" spans="1:60" x14ac:dyDescent="0.2">
      <c r="A171" s="12">
        <f>Forside!A182</f>
        <v>0</v>
      </c>
      <c r="B171" s="12">
        <f>Forside!B182</f>
        <v>0</v>
      </c>
      <c r="C171" s="53">
        <f>Forside!C182</f>
        <v>0</v>
      </c>
      <c r="D171" s="12">
        <f>Forside!D182</f>
        <v>0</v>
      </c>
      <c r="E171" s="12">
        <f>Forside!F182</f>
        <v>0</v>
      </c>
      <c r="F171" s="53">
        <f>Forside!H182</f>
        <v>0</v>
      </c>
      <c r="G171" s="12">
        <f>Forside!I182</f>
        <v>0</v>
      </c>
      <c r="H171" s="12">
        <f>Forside!J182</f>
        <v>0</v>
      </c>
      <c r="I171" s="12">
        <f>Forside!L182</f>
        <v>0</v>
      </c>
      <c r="J171" s="12">
        <f>Forside!O182</f>
        <v>0</v>
      </c>
      <c r="K171" s="12">
        <f>Forside!Q182</f>
        <v>0</v>
      </c>
      <c r="L171" s="12">
        <f>Forside!R182</f>
        <v>0</v>
      </c>
      <c r="M171" s="44" t="e">
        <f>VLOOKUP(B171,Data_afgrøder!$A$2:$BO$24,COLUMN(Data_afgrøder!BI:BI),FALSE)</f>
        <v>#N/A</v>
      </c>
      <c r="N171" s="44" t="e">
        <f>VLOOKUP(B171,Data_afgrøder!$A$2:$BO$24,COLUMN(Data_afgrøder!BG:BG),FALSE)</f>
        <v>#N/A</v>
      </c>
      <c r="O171" s="12" t="e">
        <f>(IF(H171&gt;0,H171,G171)-VLOOKUP(B171,Data_afgrøder!$A$1:$BH$28,COLUMN(Data_afgrøder!BF:BF),FALSE)-IFERROR(Beregninger_efterafgrøder_udlæg!L172,0))*Forside!$B$3/100</f>
        <v>#N/A</v>
      </c>
      <c r="P171" s="44" t="e">
        <f>O171*44/28*Forside!$B$5</f>
        <v>#N/A</v>
      </c>
      <c r="Q171" s="45" t="e">
        <f>M171*VLOOKUP(B171,Data_afgrøder!$A$1:$BX$29,COLUMN(Data_afgrøder!$BJ$2),FALSE)</f>
        <v>#N/A</v>
      </c>
      <c r="R171" s="126" t="e">
        <f>Q171*Forside!$B$3/100</f>
        <v>#N/A</v>
      </c>
      <c r="S171" s="44" t="e">
        <f>R171*44/28*Forside!$B$5</f>
        <v>#N/A</v>
      </c>
      <c r="T171" s="45" t="e">
        <f>N171*VLOOKUP(B171,Data_afgrøder!$A$1:$BR$29,COLUMN(Data_afgrøder!BK168),FALSE)</f>
        <v>#N/A</v>
      </c>
      <c r="U171" s="45" t="e">
        <f>T171*Forside!$B$3/100</f>
        <v>#N/A</v>
      </c>
      <c r="V171" s="44" t="e">
        <f>U171*44/28*Forside!$B$5</f>
        <v>#N/A</v>
      </c>
      <c r="W171" s="12">
        <f t="shared" si="51"/>
        <v>0</v>
      </c>
      <c r="X171" s="44">
        <f>W171*44/28*Forside!$B$5</f>
        <v>0</v>
      </c>
      <c r="Y171" s="44">
        <f>IF(D171="JB11",'Emissioner organogen jord'!$J$4,0)</f>
        <v>0</v>
      </c>
      <c r="Z171" s="44">
        <f t="shared" si="52"/>
        <v>0</v>
      </c>
      <c r="AA171" s="44">
        <f>Y171+(Z171*44/28*Forside!$B$5)</f>
        <v>0</v>
      </c>
      <c r="AB171" s="44" t="e">
        <f>((M171+N171)*0.45*0.097*VLOOKUP(B171,Data_afgrøder!$A$1:$BM$28,COLUMN(Data_afgrøder!$AS$1),FALSE)*VLOOKUP(Beregninger_afgrøder!B171,Data_afgrøder!$A$1:$BN$29,COLUMN(Data_afgrøder!$AT$1),FALSE))-397</f>
        <v>#N/A</v>
      </c>
      <c r="AC171" s="44" t="e">
        <f t="shared" si="49"/>
        <v>#N/A</v>
      </c>
      <c r="AD171" s="44">
        <f t="shared" si="53"/>
        <v>0</v>
      </c>
      <c r="AE171" s="12">
        <f>IF(H171&gt;0,H171,G171)*Forside!$B$8</f>
        <v>0</v>
      </c>
      <c r="AG171" s="12" t="e">
        <f>VLOOKUP(B171,Data_afgrøder!$A$2:$BO$28,COLUMN(Data_afgrøder!$BL$2),FALSE)</f>
        <v>#N/A</v>
      </c>
      <c r="AH171" s="12" t="e">
        <f>IF(AF171&gt;0,AF171,AG171)*Forside!$B$9</f>
        <v>#N/A</v>
      </c>
      <c r="AI171" s="110"/>
      <c r="AJ171" s="12" t="e">
        <f>VLOOKUP(B171,Data_afgrøder!$A$2:$BO$28,COLUMN(Data_afgrøder!$BM$2),FALSE)</f>
        <v>#N/A</v>
      </c>
      <c r="AK171" s="12" t="e">
        <f>Forside!$B$10*IF(AI171&gt;0,AI171,AJ171)</f>
        <v>#N/A</v>
      </c>
      <c r="AL171" s="12">
        <v>0</v>
      </c>
      <c r="AM171" s="12"/>
      <c r="AN171" s="44">
        <f>IF(Forside!S182="Beregn eller brug standardtal",Beregninger_brændstofforbrug!AE170,Forside!T182)</f>
        <v>0</v>
      </c>
      <c r="AO171" s="12" t="e">
        <f>VLOOKUP(B171,Data_afgrøder!$A$1:$BH$28,COLUMN(Data_afgrøder!AW:AW),FALSE)</f>
        <v>#N/A</v>
      </c>
      <c r="AP171" s="12">
        <f t="shared" si="54"/>
        <v>0</v>
      </c>
      <c r="AQ171" s="12">
        <f>AP171*5*Forside!$B$6</f>
        <v>0</v>
      </c>
      <c r="AR171" s="12">
        <v>0</v>
      </c>
      <c r="AS171" s="12">
        <f>AR171*Forside!$B$6</f>
        <v>0</v>
      </c>
      <c r="AT171" s="12">
        <v>0</v>
      </c>
      <c r="AU171" s="12">
        <f>AT171*Forside!$B$7</f>
        <v>0</v>
      </c>
      <c r="AV171" s="44" t="e">
        <f t="shared" si="55"/>
        <v>#N/A</v>
      </c>
      <c r="AW171" s="92" t="e">
        <f t="shared" si="56"/>
        <v>#N/A</v>
      </c>
      <c r="AX171" s="45" t="e">
        <f>AW171*44/28*Forside!$B$5</f>
        <v>#N/A</v>
      </c>
      <c r="AY171" s="44" t="e">
        <f t="shared" si="57"/>
        <v>#N/A</v>
      </c>
      <c r="AZ171" s="44" t="e">
        <f t="shared" si="48"/>
        <v>#N/A</v>
      </c>
      <c r="BA171" s="44" t="e">
        <f t="shared" si="50"/>
        <v>#N/A</v>
      </c>
      <c r="BC171" s="110"/>
      <c r="BD171" s="153"/>
      <c r="BE171" s="153"/>
      <c r="BF171" s="153"/>
      <c r="BG171" s="108"/>
      <c r="BH171" s="108"/>
    </row>
    <row r="172" spans="1:60" x14ac:dyDescent="0.2">
      <c r="A172" s="12">
        <f>Forside!A183</f>
        <v>0</v>
      </c>
      <c r="B172" s="12">
        <f>Forside!B183</f>
        <v>0</v>
      </c>
      <c r="C172" s="53">
        <f>Forside!C183</f>
        <v>0</v>
      </c>
      <c r="D172" s="12">
        <f>Forside!D183</f>
        <v>0</v>
      </c>
      <c r="E172" s="12">
        <f>Forside!F183</f>
        <v>0</v>
      </c>
      <c r="F172" s="53">
        <f>Forside!H183</f>
        <v>0</v>
      </c>
      <c r="G172" s="12">
        <f>Forside!I183</f>
        <v>0</v>
      </c>
      <c r="H172" s="12">
        <f>Forside!J183</f>
        <v>0</v>
      </c>
      <c r="I172" s="12">
        <f>Forside!L183</f>
        <v>0</v>
      </c>
      <c r="J172" s="12">
        <f>Forside!O183</f>
        <v>0</v>
      </c>
      <c r="K172" s="12">
        <f>Forside!Q183</f>
        <v>0</v>
      </c>
      <c r="L172" s="12">
        <f>Forside!R183</f>
        <v>0</v>
      </c>
      <c r="M172" s="44" t="e">
        <f>VLOOKUP(B172,Data_afgrøder!$A$2:$BO$24,COLUMN(Data_afgrøder!BI:BI),FALSE)</f>
        <v>#N/A</v>
      </c>
      <c r="N172" s="44" t="e">
        <f>VLOOKUP(B172,Data_afgrøder!$A$2:$BO$24,COLUMN(Data_afgrøder!BG:BG),FALSE)</f>
        <v>#N/A</v>
      </c>
      <c r="O172" s="12" t="e">
        <f>(IF(H172&gt;0,H172,G172)-VLOOKUP(B172,Data_afgrøder!$A$1:$BH$28,COLUMN(Data_afgrøder!BF:BF),FALSE)-IFERROR(Beregninger_efterafgrøder_udlæg!L173,0))*Forside!$B$3/100</f>
        <v>#N/A</v>
      </c>
      <c r="P172" s="44" t="e">
        <f>O172*44/28*Forside!$B$5</f>
        <v>#N/A</v>
      </c>
      <c r="Q172" s="45" t="e">
        <f>M172*VLOOKUP(B172,Data_afgrøder!$A$1:$BX$29,COLUMN(Data_afgrøder!$BJ$2),FALSE)</f>
        <v>#N/A</v>
      </c>
      <c r="R172" s="126" t="e">
        <f>Q172*Forside!$B$3/100</f>
        <v>#N/A</v>
      </c>
      <c r="S172" s="44" t="e">
        <f>R172*44/28*Forside!$B$5</f>
        <v>#N/A</v>
      </c>
      <c r="T172" s="45" t="e">
        <f>N172*VLOOKUP(B172,Data_afgrøder!$A$1:$BR$29,COLUMN(Data_afgrøder!BK169),FALSE)</f>
        <v>#N/A</v>
      </c>
      <c r="U172" s="45" t="e">
        <f>T172*Forside!$B$3/100</f>
        <v>#N/A</v>
      </c>
      <c r="V172" s="44" t="e">
        <f>U172*44/28*Forside!$B$5</f>
        <v>#N/A</v>
      </c>
      <c r="W172" s="12">
        <f t="shared" si="51"/>
        <v>0</v>
      </c>
      <c r="X172" s="44">
        <f>W172*44/28*Forside!$B$5</f>
        <v>0</v>
      </c>
      <c r="Y172" s="44">
        <f>IF(D172="JB11",'Emissioner organogen jord'!$J$4,0)</f>
        <v>0</v>
      </c>
      <c r="Z172" s="44">
        <f t="shared" si="52"/>
        <v>0</v>
      </c>
      <c r="AA172" s="44">
        <f>Y172+(Z172*44/28*Forside!$B$5)</f>
        <v>0</v>
      </c>
      <c r="AB172" s="44" t="e">
        <f>((M172+N172)*0.45*0.097*VLOOKUP(B172,Data_afgrøder!$A$1:$BM$28,COLUMN(Data_afgrøder!$AS$1),FALSE)*VLOOKUP(Beregninger_afgrøder!B172,Data_afgrøder!$A$1:$BN$29,COLUMN(Data_afgrøder!$AT$1),FALSE))-397</f>
        <v>#N/A</v>
      </c>
      <c r="AC172" s="44" t="e">
        <f t="shared" si="49"/>
        <v>#N/A</v>
      </c>
      <c r="AD172" s="44">
        <f t="shared" si="53"/>
        <v>0</v>
      </c>
      <c r="AE172" s="12">
        <f>IF(H172&gt;0,H172,G172)*Forside!$B$8</f>
        <v>0</v>
      </c>
      <c r="AG172" s="12" t="e">
        <f>VLOOKUP(B172,Data_afgrøder!$A$2:$BO$28,COLUMN(Data_afgrøder!$BL$2),FALSE)</f>
        <v>#N/A</v>
      </c>
      <c r="AH172" s="12" t="e">
        <f>IF(AF172&gt;0,AF172,AG172)*Forside!$B$9</f>
        <v>#N/A</v>
      </c>
      <c r="AI172" s="110"/>
      <c r="AJ172" s="12" t="e">
        <f>VLOOKUP(B172,Data_afgrøder!$A$2:$BO$28,COLUMN(Data_afgrøder!$BM$2),FALSE)</f>
        <v>#N/A</v>
      </c>
      <c r="AK172" s="12" t="e">
        <f>Forside!$B$10*IF(AI172&gt;0,AI172,AJ172)</f>
        <v>#N/A</v>
      </c>
      <c r="AL172" s="12">
        <v>0</v>
      </c>
      <c r="AM172" s="12"/>
      <c r="AN172" s="44">
        <f>IF(Forside!S183="Beregn eller brug standardtal",Beregninger_brændstofforbrug!AE171,Forside!T183)</f>
        <v>0</v>
      </c>
      <c r="AO172" s="12" t="e">
        <f>VLOOKUP(B172,Data_afgrøder!$A$1:$BH$28,COLUMN(Data_afgrøder!AW:AW),FALSE)</f>
        <v>#N/A</v>
      </c>
      <c r="AP172" s="12">
        <f t="shared" si="54"/>
        <v>0</v>
      </c>
      <c r="AQ172" s="12">
        <f>AP172*5*Forside!$B$6</f>
        <v>0</v>
      </c>
      <c r="AR172" s="12">
        <v>0</v>
      </c>
      <c r="AS172" s="12">
        <f>AR172*Forside!$B$6</f>
        <v>0</v>
      </c>
      <c r="AT172" s="12">
        <v>0</v>
      </c>
      <c r="AU172" s="12">
        <f>AT172*Forside!$B$7</f>
        <v>0</v>
      </c>
      <c r="AV172" s="44" t="e">
        <f t="shared" si="55"/>
        <v>#N/A</v>
      </c>
      <c r="AW172" s="92" t="e">
        <f t="shared" si="56"/>
        <v>#N/A</v>
      </c>
      <c r="AX172" s="45" t="e">
        <f>AW172*44/28*Forside!$B$5</f>
        <v>#N/A</v>
      </c>
      <c r="AY172" s="44" t="e">
        <f t="shared" si="57"/>
        <v>#N/A</v>
      </c>
      <c r="AZ172" s="44" t="e">
        <f t="shared" si="48"/>
        <v>#N/A</v>
      </c>
      <c r="BA172" s="44" t="e">
        <f t="shared" si="50"/>
        <v>#N/A</v>
      </c>
      <c r="BC172" s="110"/>
      <c r="BD172" s="153"/>
      <c r="BE172" s="153"/>
      <c r="BF172" s="153"/>
      <c r="BG172" s="108"/>
      <c r="BH172" s="108"/>
    </row>
    <row r="173" spans="1:60" x14ac:dyDescent="0.2">
      <c r="A173" s="12">
        <f>Forside!A184</f>
        <v>0</v>
      </c>
      <c r="B173" s="12">
        <f>Forside!B184</f>
        <v>0</v>
      </c>
      <c r="C173" s="53">
        <f>Forside!C184</f>
        <v>0</v>
      </c>
      <c r="D173" s="12">
        <f>Forside!D184</f>
        <v>0</v>
      </c>
      <c r="E173" s="12">
        <f>Forside!F184</f>
        <v>0</v>
      </c>
      <c r="F173" s="53">
        <f>Forside!H184</f>
        <v>0</v>
      </c>
      <c r="G173" s="12">
        <f>Forside!I184</f>
        <v>0</v>
      </c>
      <c r="H173" s="12">
        <f>Forside!J184</f>
        <v>0</v>
      </c>
      <c r="I173" s="12">
        <f>Forside!L184</f>
        <v>0</v>
      </c>
      <c r="J173" s="12">
        <f>Forside!O184</f>
        <v>0</v>
      </c>
      <c r="K173" s="12">
        <f>Forside!Q184</f>
        <v>0</v>
      </c>
      <c r="L173" s="12">
        <f>Forside!R184</f>
        <v>0</v>
      </c>
      <c r="M173" s="44" t="e">
        <f>VLOOKUP(B173,Data_afgrøder!$A$2:$BO$24,COLUMN(Data_afgrøder!BI:BI),FALSE)</f>
        <v>#N/A</v>
      </c>
      <c r="N173" s="44" t="e">
        <f>VLOOKUP(B173,Data_afgrøder!$A$2:$BO$24,COLUMN(Data_afgrøder!BG:BG),FALSE)</f>
        <v>#N/A</v>
      </c>
      <c r="O173" s="12" t="e">
        <f>(IF(H173&gt;0,H173,G173)-VLOOKUP(B173,Data_afgrøder!$A$1:$BH$28,COLUMN(Data_afgrøder!BF:BF),FALSE)-IFERROR(Beregninger_efterafgrøder_udlæg!L174,0))*Forside!$B$3/100</f>
        <v>#N/A</v>
      </c>
      <c r="P173" s="44" t="e">
        <f>O173*44/28*Forside!$B$5</f>
        <v>#N/A</v>
      </c>
      <c r="Q173" s="45" t="e">
        <f>M173*VLOOKUP(B173,Data_afgrøder!$A$1:$BX$29,COLUMN(Data_afgrøder!$BJ$2),FALSE)</f>
        <v>#N/A</v>
      </c>
      <c r="R173" s="126" t="e">
        <f>Q173*Forside!$B$3/100</f>
        <v>#N/A</v>
      </c>
      <c r="S173" s="44" t="e">
        <f>R173*44/28*Forside!$B$5</f>
        <v>#N/A</v>
      </c>
      <c r="T173" s="45" t="e">
        <f>N173*VLOOKUP(B173,Data_afgrøder!$A$1:$BR$29,COLUMN(Data_afgrøder!BK170),FALSE)</f>
        <v>#N/A</v>
      </c>
      <c r="U173" s="45" t="e">
        <f>T173*Forside!$B$3/100</f>
        <v>#N/A</v>
      </c>
      <c r="V173" s="44" t="e">
        <f>U173*44/28*Forside!$B$5</f>
        <v>#N/A</v>
      </c>
      <c r="W173" s="12">
        <f t="shared" si="51"/>
        <v>0</v>
      </c>
      <c r="X173" s="44">
        <f>W173*44/28*Forside!$B$5</f>
        <v>0</v>
      </c>
      <c r="Y173" s="44">
        <f>IF(D173="JB11",'Emissioner organogen jord'!$J$4,0)</f>
        <v>0</v>
      </c>
      <c r="Z173" s="44">
        <f t="shared" si="52"/>
        <v>0</v>
      </c>
      <c r="AA173" s="44">
        <f>Y173+(Z173*44/28*Forside!$B$5)</f>
        <v>0</v>
      </c>
      <c r="AB173" s="44" t="e">
        <f>((M173+N173)*0.45*0.097*VLOOKUP(B173,Data_afgrøder!$A$1:$BM$28,COLUMN(Data_afgrøder!$AS$1),FALSE)*VLOOKUP(Beregninger_afgrøder!B173,Data_afgrøder!$A$1:$BN$29,COLUMN(Data_afgrøder!$AT$1),FALSE))-397</f>
        <v>#N/A</v>
      </c>
      <c r="AC173" s="44" t="e">
        <f t="shared" si="49"/>
        <v>#N/A</v>
      </c>
      <c r="AD173" s="44">
        <f t="shared" si="53"/>
        <v>0</v>
      </c>
      <c r="AE173" s="12">
        <f>IF(H173&gt;0,H173,G173)*Forside!$B$8</f>
        <v>0</v>
      </c>
      <c r="AG173" s="12" t="e">
        <f>VLOOKUP(B173,Data_afgrøder!$A$2:$BO$28,COLUMN(Data_afgrøder!$BL$2),FALSE)</f>
        <v>#N/A</v>
      </c>
      <c r="AH173" s="12" t="e">
        <f>IF(AF173&gt;0,AF173,AG173)*Forside!$B$9</f>
        <v>#N/A</v>
      </c>
      <c r="AI173" s="110"/>
      <c r="AJ173" s="12" t="e">
        <f>VLOOKUP(B173,Data_afgrøder!$A$2:$BO$28,COLUMN(Data_afgrøder!$BM$2),FALSE)</f>
        <v>#N/A</v>
      </c>
      <c r="AK173" s="12" t="e">
        <f>Forside!$B$10*IF(AI173&gt;0,AI173,AJ173)</f>
        <v>#N/A</v>
      </c>
      <c r="AL173" s="12">
        <v>0</v>
      </c>
      <c r="AM173" s="12"/>
      <c r="AN173" s="44">
        <f>IF(Forside!S184="Beregn eller brug standardtal",Beregninger_brændstofforbrug!AE172,Forside!T184)</f>
        <v>0</v>
      </c>
      <c r="AO173" s="12" t="e">
        <f>VLOOKUP(B173,Data_afgrøder!$A$1:$BH$28,COLUMN(Data_afgrøder!AW:AW),FALSE)</f>
        <v>#N/A</v>
      </c>
      <c r="AP173" s="12">
        <f t="shared" si="54"/>
        <v>0</v>
      </c>
      <c r="AQ173" s="12">
        <f>AP173*5*Forside!$B$6</f>
        <v>0</v>
      </c>
      <c r="AR173" s="12">
        <v>0</v>
      </c>
      <c r="AS173" s="12">
        <f>AR173*Forside!$B$6</f>
        <v>0</v>
      </c>
      <c r="AT173" s="12">
        <v>0</v>
      </c>
      <c r="AU173" s="12">
        <f>AT173*Forside!$B$7</f>
        <v>0</v>
      </c>
      <c r="AV173" s="44" t="e">
        <f t="shared" si="55"/>
        <v>#N/A</v>
      </c>
      <c r="AW173" s="92" t="e">
        <f t="shared" si="56"/>
        <v>#N/A</v>
      </c>
      <c r="AX173" s="45" t="e">
        <f>AW173*44/28*Forside!$B$5</f>
        <v>#N/A</v>
      </c>
      <c r="AY173" s="44" t="e">
        <f t="shared" si="57"/>
        <v>#N/A</v>
      </c>
      <c r="AZ173" s="44" t="e">
        <f t="shared" si="48"/>
        <v>#N/A</v>
      </c>
      <c r="BA173" s="44" t="e">
        <f t="shared" si="50"/>
        <v>#N/A</v>
      </c>
      <c r="BC173" s="110"/>
      <c r="BD173" s="153"/>
      <c r="BE173" s="153"/>
      <c r="BF173" s="153"/>
      <c r="BG173" s="108"/>
      <c r="BH173" s="108"/>
    </row>
    <row r="174" spans="1:60" x14ac:dyDescent="0.2">
      <c r="A174" s="12">
        <f>Forside!A185</f>
        <v>0</v>
      </c>
      <c r="B174" s="12">
        <f>Forside!B185</f>
        <v>0</v>
      </c>
      <c r="C174" s="53">
        <f>Forside!C185</f>
        <v>0</v>
      </c>
      <c r="D174" s="12">
        <f>Forside!D185</f>
        <v>0</v>
      </c>
      <c r="E174" s="12">
        <f>Forside!F185</f>
        <v>0</v>
      </c>
      <c r="F174" s="53">
        <f>Forside!H185</f>
        <v>0</v>
      </c>
      <c r="G174" s="12">
        <f>Forside!I185</f>
        <v>0</v>
      </c>
      <c r="H174" s="12">
        <f>Forside!J185</f>
        <v>0</v>
      </c>
      <c r="I174" s="12">
        <f>Forside!L185</f>
        <v>0</v>
      </c>
      <c r="J174" s="12">
        <f>Forside!O185</f>
        <v>0</v>
      </c>
      <c r="K174" s="12">
        <f>Forside!Q185</f>
        <v>0</v>
      </c>
      <c r="L174" s="12">
        <f>Forside!R185</f>
        <v>0</v>
      </c>
      <c r="M174" s="44" t="e">
        <f>VLOOKUP(B174,Data_afgrøder!$A$2:$BO$24,COLUMN(Data_afgrøder!BI:BI),FALSE)</f>
        <v>#N/A</v>
      </c>
      <c r="N174" s="44" t="e">
        <f>VLOOKUP(B174,Data_afgrøder!$A$2:$BO$24,COLUMN(Data_afgrøder!BG:BG),FALSE)</f>
        <v>#N/A</v>
      </c>
      <c r="O174" s="12" t="e">
        <f>(IF(H174&gt;0,H174,G174)-VLOOKUP(B174,Data_afgrøder!$A$1:$BH$28,COLUMN(Data_afgrøder!BF:BF),FALSE)-IFERROR(Beregninger_efterafgrøder_udlæg!L175,0))*Forside!$B$3/100</f>
        <v>#N/A</v>
      </c>
      <c r="P174" s="44" t="e">
        <f>O174*44/28*Forside!$B$5</f>
        <v>#N/A</v>
      </c>
      <c r="Q174" s="45" t="e">
        <f>M174*VLOOKUP(B174,Data_afgrøder!$A$1:$BX$29,COLUMN(Data_afgrøder!$BJ$2),FALSE)</f>
        <v>#N/A</v>
      </c>
      <c r="R174" s="126" t="e">
        <f>Q174*Forside!$B$3/100</f>
        <v>#N/A</v>
      </c>
      <c r="S174" s="44" t="e">
        <f>R174*44/28*Forside!$B$5</f>
        <v>#N/A</v>
      </c>
      <c r="T174" s="45" t="e">
        <f>N174*VLOOKUP(B174,Data_afgrøder!$A$1:$BR$29,COLUMN(Data_afgrøder!BK171),FALSE)</f>
        <v>#N/A</v>
      </c>
      <c r="U174" s="45" t="e">
        <f>T174*Forside!$B$3/100</f>
        <v>#N/A</v>
      </c>
      <c r="V174" s="44" t="e">
        <f>U174*44/28*Forside!$B$5</f>
        <v>#N/A</v>
      </c>
      <c r="W174" s="12">
        <f t="shared" si="51"/>
        <v>0</v>
      </c>
      <c r="X174" s="44">
        <f>W174*44/28*Forside!$B$5</f>
        <v>0</v>
      </c>
      <c r="Y174" s="44">
        <f>IF(D174="JB11",'Emissioner organogen jord'!$J$4,0)</f>
        <v>0</v>
      </c>
      <c r="Z174" s="44">
        <f t="shared" si="52"/>
        <v>0</v>
      </c>
      <c r="AA174" s="44">
        <f>Y174+(Z174*44/28*Forside!$B$5)</f>
        <v>0</v>
      </c>
      <c r="AB174" s="44" t="e">
        <f>((M174+N174)*0.45*0.097*VLOOKUP(B174,Data_afgrøder!$A$1:$BM$28,COLUMN(Data_afgrøder!$AS$1),FALSE)*VLOOKUP(Beregninger_afgrøder!B174,Data_afgrøder!$A$1:$BN$29,COLUMN(Data_afgrøder!$AT$1),FALSE))-397</f>
        <v>#N/A</v>
      </c>
      <c r="AC174" s="44" t="e">
        <f t="shared" si="49"/>
        <v>#N/A</v>
      </c>
      <c r="AD174" s="44">
        <f t="shared" si="53"/>
        <v>0</v>
      </c>
      <c r="AE174" s="12">
        <f>IF(H174&gt;0,H174,G174)*Forside!$B$8</f>
        <v>0</v>
      </c>
      <c r="AG174" s="12" t="e">
        <f>VLOOKUP(B174,Data_afgrøder!$A$2:$BO$28,COLUMN(Data_afgrøder!$BL$2),FALSE)</f>
        <v>#N/A</v>
      </c>
      <c r="AH174" s="12" t="e">
        <f>IF(AF174&gt;0,AF174,AG174)*Forside!$B$9</f>
        <v>#N/A</v>
      </c>
      <c r="AI174" s="110"/>
      <c r="AJ174" s="12" t="e">
        <f>VLOOKUP(B174,Data_afgrøder!$A$2:$BO$28,COLUMN(Data_afgrøder!$BM$2),FALSE)</f>
        <v>#N/A</v>
      </c>
      <c r="AK174" s="12" t="e">
        <f>Forside!$B$10*IF(AI174&gt;0,AI174,AJ174)</f>
        <v>#N/A</v>
      </c>
      <c r="AL174" s="12">
        <v>0</v>
      </c>
      <c r="AM174" s="12"/>
      <c r="AN174" s="44">
        <f>IF(Forside!S185="Beregn eller brug standardtal",Beregninger_brændstofforbrug!AE173,Forside!T185)</f>
        <v>0</v>
      </c>
      <c r="AO174" s="12" t="e">
        <f>VLOOKUP(B174,Data_afgrøder!$A$1:$BH$28,COLUMN(Data_afgrøder!AW:AW),FALSE)</f>
        <v>#N/A</v>
      </c>
      <c r="AP174" s="12">
        <f t="shared" si="54"/>
        <v>0</v>
      </c>
      <c r="AQ174" s="12">
        <f>AP174*5*Forside!$B$6</f>
        <v>0</v>
      </c>
      <c r="AR174" s="12">
        <v>0</v>
      </c>
      <c r="AS174" s="12">
        <f>AR174*Forside!$B$6</f>
        <v>0</v>
      </c>
      <c r="AT174" s="12">
        <v>0</v>
      </c>
      <c r="AU174" s="12">
        <f>AT174*Forside!$B$7</f>
        <v>0</v>
      </c>
      <c r="AV174" s="44" t="e">
        <f t="shared" si="55"/>
        <v>#N/A</v>
      </c>
      <c r="AW174" s="92" t="e">
        <f t="shared" si="56"/>
        <v>#N/A</v>
      </c>
      <c r="AX174" s="45" t="e">
        <f>AW174*44/28*Forside!$B$5</f>
        <v>#N/A</v>
      </c>
      <c r="AY174" s="44" t="e">
        <f t="shared" si="57"/>
        <v>#N/A</v>
      </c>
      <c r="AZ174" s="44" t="e">
        <f t="shared" si="48"/>
        <v>#N/A</v>
      </c>
      <c r="BA174" s="44" t="e">
        <f t="shared" si="50"/>
        <v>#N/A</v>
      </c>
      <c r="BC174" s="110"/>
      <c r="BD174" s="153"/>
      <c r="BE174" s="153"/>
      <c r="BF174" s="153"/>
      <c r="BG174" s="108"/>
      <c r="BH174" s="108"/>
    </row>
    <row r="175" spans="1:60" x14ac:dyDescent="0.2">
      <c r="A175" s="12">
        <f>Forside!A186</f>
        <v>0</v>
      </c>
      <c r="B175" s="12">
        <f>Forside!B186</f>
        <v>0</v>
      </c>
      <c r="C175" s="53">
        <f>Forside!C186</f>
        <v>0</v>
      </c>
      <c r="D175" s="12">
        <f>Forside!D186</f>
        <v>0</v>
      </c>
      <c r="E175" s="12">
        <f>Forside!F186</f>
        <v>0</v>
      </c>
      <c r="F175" s="53">
        <f>Forside!H186</f>
        <v>0</v>
      </c>
      <c r="G175" s="12">
        <f>Forside!I186</f>
        <v>0</v>
      </c>
      <c r="H175" s="12">
        <f>Forside!J186</f>
        <v>0</v>
      </c>
      <c r="I175" s="12">
        <f>Forside!L186</f>
        <v>0</v>
      </c>
      <c r="J175" s="12">
        <f>Forside!O186</f>
        <v>0</v>
      </c>
      <c r="K175" s="12">
        <f>Forside!Q186</f>
        <v>0</v>
      </c>
      <c r="L175" s="12">
        <f>Forside!R186</f>
        <v>0</v>
      </c>
      <c r="M175" s="44" t="e">
        <f>VLOOKUP(B175,Data_afgrøder!$A$2:$BO$24,COLUMN(Data_afgrøder!BI:BI),FALSE)</f>
        <v>#N/A</v>
      </c>
      <c r="N175" s="44" t="e">
        <f>VLOOKUP(B175,Data_afgrøder!$A$2:$BO$24,COLUMN(Data_afgrøder!BG:BG),FALSE)</f>
        <v>#N/A</v>
      </c>
      <c r="O175" s="12" t="e">
        <f>(IF(H175&gt;0,H175,G175)-VLOOKUP(B175,Data_afgrøder!$A$1:$BH$28,COLUMN(Data_afgrøder!BF:BF),FALSE)-IFERROR(Beregninger_efterafgrøder_udlæg!L176,0))*Forside!$B$3/100</f>
        <v>#N/A</v>
      </c>
      <c r="P175" s="44" t="e">
        <f>O175*44/28*Forside!$B$5</f>
        <v>#N/A</v>
      </c>
      <c r="Q175" s="45" t="e">
        <f>M175*VLOOKUP(B175,Data_afgrøder!$A$1:$BX$29,COLUMN(Data_afgrøder!$BJ$2),FALSE)</f>
        <v>#N/A</v>
      </c>
      <c r="R175" s="126" t="e">
        <f>Q175*Forside!$B$3/100</f>
        <v>#N/A</v>
      </c>
      <c r="S175" s="44" t="e">
        <f>R175*44/28*Forside!$B$5</f>
        <v>#N/A</v>
      </c>
      <c r="T175" s="45" t="e">
        <f>N175*VLOOKUP(B175,Data_afgrøder!$A$1:$BR$29,COLUMN(Data_afgrøder!BK172),FALSE)</f>
        <v>#N/A</v>
      </c>
      <c r="U175" s="45" t="e">
        <f>T175*Forside!$B$3/100</f>
        <v>#N/A</v>
      </c>
      <c r="V175" s="44" t="e">
        <f>U175*44/28*Forside!$B$5</f>
        <v>#N/A</v>
      </c>
      <c r="W175" s="12">
        <f t="shared" si="51"/>
        <v>0</v>
      </c>
      <c r="X175" s="44">
        <f>W175*44/28*Forside!$B$5</f>
        <v>0</v>
      </c>
      <c r="Y175" s="44">
        <f>IF(D175="JB11",'Emissioner organogen jord'!$J$4,0)</f>
        <v>0</v>
      </c>
      <c r="Z175" s="44">
        <f t="shared" si="52"/>
        <v>0</v>
      </c>
      <c r="AA175" s="44">
        <f>Y175+(Z175*44/28*Forside!$B$5)</f>
        <v>0</v>
      </c>
      <c r="AB175" s="44" t="e">
        <f>((M175+N175)*0.45*0.097*VLOOKUP(B175,Data_afgrøder!$A$1:$BM$28,COLUMN(Data_afgrøder!$AS$1),FALSE)*VLOOKUP(Beregninger_afgrøder!B175,Data_afgrøder!$A$1:$BN$29,COLUMN(Data_afgrøder!$AT$1),FALSE))-397</f>
        <v>#N/A</v>
      </c>
      <c r="AC175" s="44" t="e">
        <f t="shared" si="49"/>
        <v>#N/A</v>
      </c>
      <c r="AD175" s="44">
        <f t="shared" si="53"/>
        <v>0</v>
      </c>
      <c r="AE175" s="12">
        <f>IF(H175&gt;0,H175,G175)*Forside!$B$8</f>
        <v>0</v>
      </c>
      <c r="AG175" s="12" t="e">
        <f>VLOOKUP(B175,Data_afgrøder!$A$2:$BO$28,COLUMN(Data_afgrøder!$BL$2),FALSE)</f>
        <v>#N/A</v>
      </c>
      <c r="AH175" s="12" t="e">
        <f>IF(AF175&gt;0,AF175,AG175)*Forside!$B$9</f>
        <v>#N/A</v>
      </c>
      <c r="AI175" s="110"/>
      <c r="AJ175" s="12" t="e">
        <f>VLOOKUP(B175,Data_afgrøder!$A$2:$BO$28,COLUMN(Data_afgrøder!$BM$2),FALSE)</f>
        <v>#N/A</v>
      </c>
      <c r="AK175" s="12" t="e">
        <f>Forside!$B$10*IF(AI175&gt;0,AI175,AJ175)</f>
        <v>#N/A</v>
      </c>
      <c r="AL175" s="12">
        <v>0</v>
      </c>
      <c r="AM175" s="12"/>
      <c r="AN175" s="44">
        <f>IF(Forside!S186="Beregn eller brug standardtal",Beregninger_brændstofforbrug!AE174,Forside!T186)</f>
        <v>0</v>
      </c>
      <c r="AO175" s="12" t="e">
        <f>VLOOKUP(B175,Data_afgrøder!$A$1:$BH$28,COLUMN(Data_afgrøder!AW:AW),FALSE)</f>
        <v>#N/A</v>
      </c>
      <c r="AP175" s="12">
        <f t="shared" si="54"/>
        <v>0</v>
      </c>
      <c r="AQ175" s="12">
        <f>AP175*5*Forside!$B$6</f>
        <v>0</v>
      </c>
      <c r="AR175" s="12">
        <v>0</v>
      </c>
      <c r="AS175" s="12">
        <f>AR175*Forside!$B$6</f>
        <v>0</v>
      </c>
      <c r="AT175" s="12">
        <v>0</v>
      </c>
      <c r="AU175" s="12">
        <f>AT175*Forside!$B$7</f>
        <v>0</v>
      </c>
      <c r="AV175" s="44" t="e">
        <f t="shared" si="55"/>
        <v>#N/A</v>
      </c>
      <c r="AW175" s="92" t="e">
        <f t="shared" si="56"/>
        <v>#N/A</v>
      </c>
      <c r="AX175" s="45" t="e">
        <f>AW175*44/28*Forside!$B$5</f>
        <v>#N/A</v>
      </c>
      <c r="AY175" s="44" t="e">
        <f t="shared" si="57"/>
        <v>#N/A</v>
      </c>
      <c r="AZ175" s="44" t="e">
        <f t="shared" si="48"/>
        <v>#N/A</v>
      </c>
      <c r="BA175" s="44" t="e">
        <f t="shared" si="50"/>
        <v>#N/A</v>
      </c>
      <c r="BC175" s="110"/>
      <c r="BD175" s="153"/>
      <c r="BE175" s="153"/>
      <c r="BF175" s="153"/>
      <c r="BG175" s="108"/>
      <c r="BH175" s="108"/>
    </row>
    <row r="176" spans="1:60" x14ac:dyDescent="0.2">
      <c r="A176" s="12">
        <f>Forside!A187</f>
        <v>0</v>
      </c>
      <c r="B176" s="12">
        <f>Forside!B187</f>
        <v>0</v>
      </c>
      <c r="C176" s="53">
        <f>Forside!C187</f>
        <v>0</v>
      </c>
      <c r="D176" s="12">
        <f>Forside!D187</f>
        <v>0</v>
      </c>
      <c r="E176" s="12">
        <f>Forside!F187</f>
        <v>0</v>
      </c>
      <c r="F176" s="53">
        <f>Forside!H187</f>
        <v>0</v>
      </c>
      <c r="G176" s="12">
        <f>Forside!I187</f>
        <v>0</v>
      </c>
      <c r="H176" s="12">
        <f>Forside!J187</f>
        <v>0</v>
      </c>
      <c r="I176" s="12">
        <f>Forside!L187</f>
        <v>0</v>
      </c>
      <c r="J176" s="12">
        <f>Forside!O187</f>
        <v>0</v>
      </c>
      <c r="K176" s="12">
        <f>Forside!Q187</f>
        <v>0</v>
      </c>
      <c r="L176" s="12">
        <f>Forside!R187</f>
        <v>0</v>
      </c>
      <c r="M176" s="44" t="e">
        <f>VLOOKUP(B176,Data_afgrøder!$A$2:$BO$24,COLUMN(Data_afgrøder!BI:BI),FALSE)</f>
        <v>#N/A</v>
      </c>
      <c r="N176" s="44" t="e">
        <f>VLOOKUP(B176,Data_afgrøder!$A$2:$BO$24,COLUMN(Data_afgrøder!BG:BG),FALSE)</f>
        <v>#N/A</v>
      </c>
      <c r="O176" s="12" t="e">
        <f>(IF(H176&gt;0,H176,G176)-VLOOKUP(B176,Data_afgrøder!$A$1:$BH$28,COLUMN(Data_afgrøder!BF:BF),FALSE)-IFERROR(Beregninger_efterafgrøder_udlæg!L177,0))*Forside!$B$3/100</f>
        <v>#N/A</v>
      </c>
      <c r="P176" s="44" t="e">
        <f>O176*44/28*Forside!$B$5</f>
        <v>#N/A</v>
      </c>
      <c r="Q176" s="45" t="e">
        <f>M176*VLOOKUP(B176,Data_afgrøder!$A$1:$BX$29,COLUMN(Data_afgrøder!$BJ$2),FALSE)</f>
        <v>#N/A</v>
      </c>
      <c r="R176" s="126" t="e">
        <f>Q176*Forside!$B$3/100</f>
        <v>#N/A</v>
      </c>
      <c r="S176" s="44" t="e">
        <f>R176*44/28*Forside!$B$5</f>
        <v>#N/A</v>
      </c>
      <c r="T176" s="45" t="e">
        <f>N176*VLOOKUP(B176,Data_afgrøder!$A$1:$BR$29,COLUMN(Data_afgrøder!BK173),FALSE)</f>
        <v>#N/A</v>
      </c>
      <c r="U176" s="45" t="e">
        <f>T176*Forside!$B$3/100</f>
        <v>#N/A</v>
      </c>
      <c r="V176" s="44" t="e">
        <f>U176*44/28*Forside!$B$5</f>
        <v>#N/A</v>
      </c>
      <c r="W176" s="12">
        <f t="shared" si="51"/>
        <v>0</v>
      </c>
      <c r="X176" s="44">
        <f>W176*44/28*Forside!$B$5</f>
        <v>0</v>
      </c>
      <c r="Y176" s="44">
        <f>IF(D176="JB11",'Emissioner organogen jord'!$J$4,0)</f>
        <v>0</v>
      </c>
      <c r="Z176" s="44">
        <f t="shared" si="52"/>
        <v>0</v>
      </c>
      <c r="AA176" s="44">
        <f>Y176+(Z176*44/28*Forside!$B$5)</f>
        <v>0</v>
      </c>
      <c r="AB176" s="44" t="e">
        <f>((M176+N176)*0.45*0.097*VLOOKUP(B176,Data_afgrøder!$A$1:$BM$28,COLUMN(Data_afgrøder!$AS$1),FALSE)*VLOOKUP(Beregninger_afgrøder!B176,Data_afgrøder!$A$1:$BN$29,COLUMN(Data_afgrøder!$AT$1),FALSE))-397</f>
        <v>#N/A</v>
      </c>
      <c r="AC176" s="44" t="e">
        <f t="shared" si="49"/>
        <v>#N/A</v>
      </c>
      <c r="AD176" s="44">
        <f t="shared" si="53"/>
        <v>0</v>
      </c>
      <c r="AE176" s="12">
        <f>IF(H176&gt;0,H176,G176)*Forside!$B$8</f>
        <v>0</v>
      </c>
      <c r="AG176" s="12" t="e">
        <f>VLOOKUP(B176,Data_afgrøder!$A$2:$BO$28,COLUMN(Data_afgrøder!$BL$2),FALSE)</f>
        <v>#N/A</v>
      </c>
      <c r="AH176" s="12" t="e">
        <f>IF(AF176&gt;0,AF176,AG176)*Forside!$B$9</f>
        <v>#N/A</v>
      </c>
      <c r="AI176" s="110"/>
      <c r="AJ176" s="12" t="e">
        <f>VLOOKUP(B176,Data_afgrøder!$A$2:$BO$28,COLUMN(Data_afgrøder!$BM$2),FALSE)</f>
        <v>#N/A</v>
      </c>
      <c r="AK176" s="12" t="e">
        <f>Forside!$B$10*IF(AI176&gt;0,AI176,AJ176)</f>
        <v>#N/A</v>
      </c>
      <c r="AL176" s="12">
        <v>0</v>
      </c>
      <c r="AM176" s="12"/>
      <c r="AN176" s="44">
        <f>IF(Forside!S187="Beregn eller brug standardtal",Beregninger_brændstofforbrug!AE175,Forside!T187)</f>
        <v>0</v>
      </c>
      <c r="AO176" s="12" t="e">
        <f>VLOOKUP(B176,Data_afgrøder!$A$1:$BH$28,COLUMN(Data_afgrøder!AW:AW),FALSE)</f>
        <v>#N/A</v>
      </c>
      <c r="AP176" s="12">
        <f t="shared" si="54"/>
        <v>0</v>
      </c>
      <c r="AQ176" s="12">
        <f>AP176*5*Forside!$B$6</f>
        <v>0</v>
      </c>
      <c r="AR176" s="12">
        <v>0</v>
      </c>
      <c r="AS176" s="12">
        <f>AR176*Forside!$B$6</f>
        <v>0</v>
      </c>
      <c r="AT176" s="12">
        <v>0</v>
      </c>
      <c r="AU176" s="12">
        <f>AT176*Forside!$B$7</f>
        <v>0</v>
      </c>
      <c r="AV176" s="44" t="e">
        <f t="shared" si="55"/>
        <v>#N/A</v>
      </c>
      <c r="AW176" s="92" t="e">
        <f t="shared" si="56"/>
        <v>#N/A</v>
      </c>
      <c r="AX176" s="45" t="e">
        <f>AW176*44/28*Forside!$B$5</f>
        <v>#N/A</v>
      </c>
      <c r="AY176" s="44" t="e">
        <f t="shared" si="57"/>
        <v>#N/A</v>
      </c>
      <c r="AZ176" s="44" t="e">
        <f t="shared" si="48"/>
        <v>#N/A</v>
      </c>
      <c r="BA176" s="44" t="e">
        <f t="shared" si="50"/>
        <v>#N/A</v>
      </c>
      <c r="BC176" s="110"/>
      <c r="BD176" s="153"/>
      <c r="BE176" s="153"/>
      <c r="BF176" s="153"/>
      <c r="BG176" s="108"/>
      <c r="BH176" s="108"/>
    </row>
    <row r="177" spans="1:60" x14ac:dyDescent="0.2">
      <c r="A177" s="12">
        <f>Forside!A188</f>
        <v>0</v>
      </c>
      <c r="B177" s="12">
        <f>Forside!B188</f>
        <v>0</v>
      </c>
      <c r="C177" s="53">
        <f>Forside!C188</f>
        <v>0</v>
      </c>
      <c r="D177" s="12">
        <f>Forside!D188</f>
        <v>0</v>
      </c>
      <c r="E177" s="12">
        <f>Forside!F188</f>
        <v>0</v>
      </c>
      <c r="F177" s="53">
        <f>Forside!H188</f>
        <v>0</v>
      </c>
      <c r="G177" s="12">
        <f>Forside!I188</f>
        <v>0</v>
      </c>
      <c r="H177" s="12">
        <f>Forside!J188</f>
        <v>0</v>
      </c>
      <c r="I177" s="12">
        <f>Forside!L188</f>
        <v>0</v>
      </c>
      <c r="J177" s="12">
        <f>Forside!O188</f>
        <v>0</v>
      </c>
      <c r="K177" s="12">
        <f>Forside!Q188</f>
        <v>0</v>
      </c>
      <c r="L177" s="12">
        <f>Forside!R188</f>
        <v>0</v>
      </c>
      <c r="M177" s="44" t="e">
        <f>VLOOKUP(B177,Data_afgrøder!$A$2:$BO$24,COLUMN(Data_afgrøder!BI:BI),FALSE)</f>
        <v>#N/A</v>
      </c>
      <c r="N177" s="44" t="e">
        <f>VLOOKUP(B177,Data_afgrøder!$A$2:$BO$24,COLUMN(Data_afgrøder!BG:BG),FALSE)</f>
        <v>#N/A</v>
      </c>
      <c r="O177" s="12" t="e">
        <f>(IF(H177&gt;0,H177,G177)-VLOOKUP(B177,Data_afgrøder!$A$1:$BH$28,COLUMN(Data_afgrøder!BF:BF),FALSE)-IFERROR(Beregninger_efterafgrøder_udlæg!L178,0))*Forside!$B$3/100</f>
        <v>#N/A</v>
      </c>
      <c r="P177" s="44" t="e">
        <f>O177*44/28*Forside!$B$5</f>
        <v>#N/A</v>
      </c>
      <c r="Q177" s="45" t="e">
        <f>M177*VLOOKUP(B177,Data_afgrøder!$A$1:$BX$29,COLUMN(Data_afgrøder!$BJ$2),FALSE)</f>
        <v>#N/A</v>
      </c>
      <c r="R177" s="126" t="e">
        <f>Q177*Forside!$B$3/100</f>
        <v>#N/A</v>
      </c>
      <c r="S177" s="44" t="e">
        <f>R177*44/28*Forside!$B$5</f>
        <v>#N/A</v>
      </c>
      <c r="T177" s="45" t="e">
        <f>N177*VLOOKUP(B177,Data_afgrøder!$A$1:$BR$29,COLUMN(Data_afgrøder!BK174),FALSE)</f>
        <v>#N/A</v>
      </c>
      <c r="U177" s="45" t="e">
        <f>T177*Forside!$B$3/100</f>
        <v>#N/A</v>
      </c>
      <c r="V177" s="44" t="e">
        <f>U177*44/28*Forside!$B$5</f>
        <v>#N/A</v>
      </c>
      <c r="W177" s="12">
        <f t="shared" si="51"/>
        <v>0</v>
      </c>
      <c r="X177" s="44">
        <f>W177*44/28*Forside!$B$5</f>
        <v>0</v>
      </c>
      <c r="Y177" s="44">
        <f>IF(D177="JB11",'Emissioner organogen jord'!$J$4,0)</f>
        <v>0</v>
      </c>
      <c r="Z177" s="44">
        <f t="shared" si="52"/>
        <v>0</v>
      </c>
      <c r="AA177" s="44">
        <f>Y177+(Z177*44/28*Forside!$B$5)</f>
        <v>0</v>
      </c>
      <c r="AB177" s="44" t="e">
        <f>((M177+N177)*0.45*0.097*VLOOKUP(B177,Data_afgrøder!$A$1:$BM$28,COLUMN(Data_afgrøder!$AS$1),FALSE)*VLOOKUP(Beregninger_afgrøder!B177,Data_afgrøder!$A$1:$BN$29,COLUMN(Data_afgrøder!$AT$1),FALSE))-397</f>
        <v>#N/A</v>
      </c>
      <c r="AC177" s="44" t="e">
        <f t="shared" si="49"/>
        <v>#N/A</v>
      </c>
      <c r="AD177" s="44">
        <f t="shared" si="53"/>
        <v>0</v>
      </c>
      <c r="AE177" s="12">
        <f>IF(H177&gt;0,H177,G177)*Forside!$B$8</f>
        <v>0</v>
      </c>
      <c r="AG177" s="12" t="e">
        <f>VLOOKUP(B177,Data_afgrøder!$A$2:$BO$28,COLUMN(Data_afgrøder!$BL$2),FALSE)</f>
        <v>#N/A</v>
      </c>
      <c r="AH177" s="12" t="e">
        <f>IF(AF177&gt;0,AF177,AG177)*Forside!$B$9</f>
        <v>#N/A</v>
      </c>
      <c r="AI177" s="110"/>
      <c r="AJ177" s="12" t="e">
        <f>VLOOKUP(B177,Data_afgrøder!$A$2:$BO$28,COLUMN(Data_afgrøder!$BM$2),FALSE)</f>
        <v>#N/A</v>
      </c>
      <c r="AK177" s="12" t="e">
        <f>Forside!$B$10*IF(AI177&gt;0,AI177,AJ177)</f>
        <v>#N/A</v>
      </c>
      <c r="AL177" s="12">
        <v>0</v>
      </c>
      <c r="AM177" s="12"/>
      <c r="AN177" s="44">
        <f>IF(Forside!S188="Beregn eller brug standardtal",Beregninger_brændstofforbrug!AE176,Forside!T188)</f>
        <v>0</v>
      </c>
      <c r="AO177" s="12" t="e">
        <f>VLOOKUP(B177,Data_afgrøder!$A$1:$BH$28,COLUMN(Data_afgrøder!AW:AW),FALSE)</f>
        <v>#N/A</v>
      </c>
      <c r="AP177" s="12">
        <f t="shared" si="54"/>
        <v>0</v>
      </c>
      <c r="AQ177" s="12">
        <f>AP177*5*Forside!$B$6</f>
        <v>0</v>
      </c>
      <c r="AR177" s="12">
        <v>0</v>
      </c>
      <c r="AS177" s="12">
        <f>AR177*Forside!$B$6</f>
        <v>0</v>
      </c>
      <c r="AT177" s="12">
        <v>0</v>
      </c>
      <c r="AU177" s="12">
        <f>AT177*Forside!$B$7</f>
        <v>0</v>
      </c>
      <c r="AV177" s="44" t="e">
        <f t="shared" si="55"/>
        <v>#N/A</v>
      </c>
      <c r="AW177" s="92" t="e">
        <f t="shared" si="56"/>
        <v>#N/A</v>
      </c>
      <c r="AX177" s="45" t="e">
        <f>AW177*44/28*Forside!$B$5</f>
        <v>#N/A</v>
      </c>
      <c r="AY177" s="44" t="e">
        <f t="shared" si="57"/>
        <v>#N/A</v>
      </c>
      <c r="AZ177" s="44" t="e">
        <f t="shared" si="48"/>
        <v>#N/A</v>
      </c>
      <c r="BA177" s="44" t="e">
        <f t="shared" si="50"/>
        <v>#N/A</v>
      </c>
      <c r="BC177" s="110"/>
      <c r="BD177" s="153"/>
      <c r="BE177" s="153"/>
      <c r="BF177" s="153"/>
      <c r="BG177" s="108"/>
      <c r="BH177" s="108"/>
    </row>
    <row r="178" spans="1:60" x14ac:dyDescent="0.2">
      <c r="A178" s="12">
        <f>Forside!A189</f>
        <v>0</v>
      </c>
      <c r="B178" s="12">
        <f>Forside!B189</f>
        <v>0</v>
      </c>
      <c r="C178" s="53">
        <f>Forside!C189</f>
        <v>0</v>
      </c>
      <c r="D178" s="12">
        <f>Forside!D189</f>
        <v>0</v>
      </c>
      <c r="E178" s="12">
        <f>Forside!F189</f>
        <v>0</v>
      </c>
      <c r="F178" s="53">
        <f>Forside!H189</f>
        <v>0</v>
      </c>
      <c r="G178" s="12">
        <f>Forside!I189</f>
        <v>0</v>
      </c>
      <c r="H178" s="12">
        <f>Forside!J189</f>
        <v>0</v>
      </c>
      <c r="I178" s="12">
        <f>Forside!L189</f>
        <v>0</v>
      </c>
      <c r="J178" s="12">
        <f>Forside!O189</f>
        <v>0</v>
      </c>
      <c r="K178" s="12">
        <f>Forside!Q189</f>
        <v>0</v>
      </c>
      <c r="L178" s="12">
        <f>Forside!R189</f>
        <v>0</v>
      </c>
      <c r="M178" s="44" t="e">
        <f>VLOOKUP(B178,Data_afgrøder!$A$2:$BO$24,COLUMN(Data_afgrøder!BI:BI),FALSE)</f>
        <v>#N/A</v>
      </c>
      <c r="N178" s="44" t="e">
        <f>VLOOKUP(B178,Data_afgrøder!$A$2:$BO$24,COLUMN(Data_afgrøder!BG:BG),FALSE)</f>
        <v>#N/A</v>
      </c>
      <c r="O178" s="12" t="e">
        <f>(IF(H178&gt;0,H178,G178)-VLOOKUP(B178,Data_afgrøder!$A$1:$BH$28,COLUMN(Data_afgrøder!BF:BF),FALSE)-IFERROR(Beregninger_efterafgrøder_udlæg!L179,0))*Forside!$B$3/100</f>
        <v>#N/A</v>
      </c>
      <c r="P178" s="44" t="e">
        <f>O178*44/28*Forside!$B$5</f>
        <v>#N/A</v>
      </c>
      <c r="Q178" s="45" t="e">
        <f>M178*VLOOKUP(B178,Data_afgrøder!$A$1:$BX$29,COLUMN(Data_afgrøder!$BJ$2),FALSE)</f>
        <v>#N/A</v>
      </c>
      <c r="R178" s="126" t="e">
        <f>Q178*Forside!$B$3/100</f>
        <v>#N/A</v>
      </c>
      <c r="S178" s="44" t="e">
        <f>R178*44/28*Forside!$B$5</f>
        <v>#N/A</v>
      </c>
      <c r="T178" s="45" t="e">
        <f>N178*VLOOKUP(B178,Data_afgrøder!$A$1:$BR$29,COLUMN(Data_afgrøder!BK175),FALSE)</f>
        <v>#N/A</v>
      </c>
      <c r="U178" s="45" t="e">
        <f>T178*Forside!$B$3/100</f>
        <v>#N/A</v>
      </c>
      <c r="V178" s="44" t="e">
        <f>U178*44/28*Forside!$B$5</f>
        <v>#N/A</v>
      </c>
      <c r="W178" s="12">
        <f t="shared" si="51"/>
        <v>0</v>
      </c>
      <c r="X178" s="44">
        <f>W178*44/28*Forside!$B$5</f>
        <v>0</v>
      </c>
      <c r="Y178" s="44">
        <f>IF(D178="JB11",'Emissioner organogen jord'!$J$4,0)</f>
        <v>0</v>
      </c>
      <c r="Z178" s="44">
        <f t="shared" si="52"/>
        <v>0</v>
      </c>
      <c r="AA178" s="44">
        <f>Y178+(Z178*44/28*Forside!$B$5)</f>
        <v>0</v>
      </c>
      <c r="AB178" s="44" t="e">
        <f>((M178+N178)*0.45*0.097*VLOOKUP(B178,Data_afgrøder!$A$1:$BM$28,COLUMN(Data_afgrøder!$AS$1),FALSE)*VLOOKUP(Beregninger_afgrøder!B178,Data_afgrøder!$A$1:$BN$29,COLUMN(Data_afgrøder!$AT$1),FALSE))-397</f>
        <v>#N/A</v>
      </c>
      <c r="AC178" s="44" t="e">
        <f t="shared" si="49"/>
        <v>#N/A</v>
      </c>
      <c r="AD178" s="44">
        <f t="shared" si="53"/>
        <v>0</v>
      </c>
      <c r="AE178" s="12">
        <f>IF(H178&gt;0,H178,G178)*Forside!$B$8</f>
        <v>0</v>
      </c>
      <c r="AG178" s="12" t="e">
        <f>VLOOKUP(B178,Data_afgrøder!$A$2:$BO$28,COLUMN(Data_afgrøder!$BL$2),FALSE)</f>
        <v>#N/A</v>
      </c>
      <c r="AH178" s="12" t="e">
        <f>IF(AF178&gt;0,AF178,AG178)*Forside!$B$9</f>
        <v>#N/A</v>
      </c>
      <c r="AI178" s="110"/>
      <c r="AJ178" s="12" t="e">
        <f>VLOOKUP(B178,Data_afgrøder!$A$2:$BO$28,COLUMN(Data_afgrøder!$BM$2),FALSE)</f>
        <v>#N/A</v>
      </c>
      <c r="AK178" s="12" t="e">
        <f>Forside!$B$10*IF(AI178&gt;0,AI178,AJ178)</f>
        <v>#N/A</v>
      </c>
      <c r="AL178" s="12">
        <v>0</v>
      </c>
      <c r="AM178" s="12"/>
      <c r="AN178" s="44">
        <f>IF(Forside!S189="Beregn eller brug standardtal",Beregninger_brændstofforbrug!AE177,Forside!T189)</f>
        <v>0</v>
      </c>
      <c r="AO178" s="12" t="e">
        <f>VLOOKUP(B178,Data_afgrøder!$A$1:$BH$28,COLUMN(Data_afgrøder!AW:AW),FALSE)</f>
        <v>#N/A</v>
      </c>
      <c r="AP178" s="12">
        <f t="shared" si="54"/>
        <v>0</v>
      </c>
      <c r="AQ178" s="12">
        <f>AP178*5*Forside!$B$6</f>
        <v>0</v>
      </c>
      <c r="AR178" s="12">
        <v>0</v>
      </c>
      <c r="AS178" s="12">
        <f>AR178*Forside!$B$6</f>
        <v>0</v>
      </c>
      <c r="AT178" s="12">
        <v>0</v>
      </c>
      <c r="AU178" s="12">
        <f>AT178*Forside!$B$7</f>
        <v>0</v>
      </c>
      <c r="AV178" s="44" t="e">
        <f t="shared" si="55"/>
        <v>#N/A</v>
      </c>
      <c r="AW178" s="92" t="e">
        <f t="shared" si="56"/>
        <v>#N/A</v>
      </c>
      <c r="AX178" s="45" t="e">
        <f>AW178*44/28*Forside!$B$5</f>
        <v>#N/A</v>
      </c>
      <c r="AY178" s="44" t="e">
        <f t="shared" si="57"/>
        <v>#N/A</v>
      </c>
      <c r="AZ178" s="44" t="e">
        <f t="shared" si="48"/>
        <v>#N/A</v>
      </c>
      <c r="BA178" s="44" t="e">
        <f t="shared" si="50"/>
        <v>#N/A</v>
      </c>
      <c r="BC178" s="110"/>
      <c r="BD178" s="153"/>
      <c r="BE178" s="153"/>
      <c r="BF178" s="153"/>
      <c r="BG178" s="108"/>
      <c r="BH178" s="108"/>
    </row>
  </sheetData>
  <mergeCells count="16">
    <mergeCell ref="Y1:AA1"/>
    <mergeCell ref="AB1:AC1"/>
    <mergeCell ref="A1:L2"/>
    <mergeCell ref="O2:P2"/>
    <mergeCell ref="T2:V2"/>
    <mergeCell ref="W2:X2"/>
    <mergeCell ref="O1:X1"/>
    <mergeCell ref="M2:N2"/>
    <mergeCell ref="R2:S2"/>
    <mergeCell ref="AF2:AH2"/>
    <mergeCell ref="AI2:AK2"/>
    <mergeCell ref="AO2:AQ2"/>
    <mergeCell ref="AW2:AX2"/>
    <mergeCell ref="AW1:BA1"/>
    <mergeCell ref="AD1:AQ1"/>
    <mergeCell ref="AR2:AT2"/>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07E70-1990-449A-A9BC-FFD66D053C31}">
  <dimension ref="A1:AN181"/>
  <sheetViews>
    <sheetView zoomScale="110" zoomScaleNormal="110" workbookViewId="0">
      <pane xSplit="2" ySplit="5" topLeftCell="C6" activePane="bottomRight" state="frozen"/>
      <selection pane="topRight" activeCell="C1" sqref="C1"/>
      <selection pane="bottomLeft" activeCell="A6" sqref="A6"/>
      <selection pane="bottomRight" activeCell="AH9" sqref="AH9"/>
    </sheetView>
  </sheetViews>
  <sheetFormatPr defaultRowHeight="12" x14ac:dyDescent="0.2"/>
  <cols>
    <col min="1" max="1" width="20.28515625" style="99" bestFit="1" customWidth="1"/>
    <col min="2" max="2" width="22" bestFit="1" customWidth="1"/>
    <col min="3" max="4" width="22" style="110" customWidth="1"/>
    <col min="5" max="5" width="34.42578125" bestFit="1" customWidth="1"/>
    <col min="6" max="6" width="17.7109375" style="99" bestFit="1" customWidth="1"/>
    <col min="7" max="7" width="23.42578125" style="99" bestFit="1" customWidth="1"/>
    <col min="8" max="8" width="28.28515625" style="99" bestFit="1" customWidth="1"/>
    <col min="9" max="9" width="22" style="99" bestFit="1" customWidth="1"/>
    <col min="10" max="10" width="17.7109375" style="99" bestFit="1" customWidth="1"/>
    <col min="11" max="11" width="12" style="99" bestFit="1" customWidth="1"/>
    <col min="12" max="12" width="12" style="110" customWidth="1"/>
    <col min="13" max="13" width="24.42578125" style="99" bestFit="1" customWidth="1"/>
    <col min="14" max="14" width="32.7109375" style="99" bestFit="1" customWidth="1"/>
    <col min="15" max="15" width="13.28515625" bestFit="1" customWidth="1"/>
    <col min="16" max="16" width="40" bestFit="1" customWidth="1"/>
    <col min="17" max="17" width="16.5703125" bestFit="1" customWidth="1"/>
    <col min="18" max="18" width="40.85546875" bestFit="1" customWidth="1"/>
    <col min="19" max="19" width="30.85546875" bestFit="1" customWidth="1"/>
    <col min="20" max="20" width="18.5703125" bestFit="1" customWidth="1"/>
    <col min="21" max="21" width="30.140625" bestFit="1" customWidth="1"/>
    <col min="22" max="22" width="43.7109375" bestFit="1" customWidth="1"/>
    <col min="23" max="23" width="20.5703125" style="110" customWidth="1"/>
    <col min="24" max="24" width="34.7109375" bestFit="1" customWidth="1"/>
    <col min="25" max="25" width="18.85546875" bestFit="1" customWidth="1"/>
    <col min="26" max="26" width="34.140625" bestFit="1" customWidth="1"/>
    <col min="27" max="27" width="24.7109375" bestFit="1" customWidth="1"/>
    <col min="28" max="28" width="34.85546875" bestFit="1" customWidth="1"/>
    <col min="29" max="32" width="18.140625" style="110" customWidth="1"/>
    <col min="33" max="33" width="20.7109375" bestFit="1" customWidth="1"/>
    <col min="34" max="34" width="13.28515625" bestFit="1" customWidth="1"/>
    <col min="35" max="35" width="19" bestFit="1" customWidth="1"/>
    <col min="36" max="36" width="29.7109375" bestFit="1" customWidth="1"/>
    <col min="37" max="37" width="27.85546875" bestFit="1" customWidth="1"/>
    <col min="38" max="38" width="26.42578125" bestFit="1" customWidth="1"/>
    <col min="39" max="39" width="28" bestFit="1" customWidth="1"/>
    <col min="40" max="40" width="34.28515625" bestFit="1" customWidth="1"/>
  </cols>
  <sheetData>
    <row r="1" spans="1:40" s="110" customFormat="1" ht="11.45" x14ac:dyDescent="0.2"/>
    <row r="2" spans="1:40" s="110" customFormat="1" x14ac:dyDescent="0.2">
      <c r="M2" s="211" t="s">
        <v>258</v>
      </c>
      <c r="N2" s="212"/>
      <c r="O2" s="206" t="s">
        <v>243</v>
      </c>
      <c r="P2" s="204"/>
      <c r="Q2" s="204"/>
      <c r="R2" s="204"/>
      <c r="S2" s="204"/>
      <c r="T2" s="204"/>
      <c r="U2" s="204"/>
      <c r="V2" s="205"/>
      <c r="W2" s="182" t="s">
        <v>50</v>
      </c>
      <c r="X2" s="183"/>
      <c r="Y2" s="183"/>
      <c r="Z2" s="183"/>
      <c r="AA2" s="183"/>
      <c r="AB2" s="183"/>
      <c r="AC2" s="183"/>
      <c r="AD2" s="183"/>
      <c r="AE2" s="183"/>
      <c r="AF2" s="183"/>
      <c r="AG2" s="183"/>
      <c r="AH2" s="183"/>
      <c r="AI2" s="184"/>
      <c r="AJ2" s="191" t="s">
        <v>57</v>
      </c>
      <c r="AK2" s="191"/>
      <c r="AL2" s="191"/>
      <c r="AM2" s="191"/>
      <c r="AN2" s="191"/>
    </row>
    <row r="3" spans="1:40" x14ac:dyDescent="0.2">
      <c r="M3" s="127"/>
      <c r="N3" s="128"/>
      <c r="O3" s="133"/>
      <c r="P3" s="134"/>
      <c r="Q3" s="213" t="s">
        <v>222</v>
      </c>
      <c r="R3" s="213"/>
      <c r="S3" s="213"/>
      <c r="T3" s="214" t="s">
        <v>223</v>
      </c>
      <c r="U3" s="213"/>
      <c r="V3" s="215"/>
      <c r="W3" s="5" t="s">
        <v>273</v>
      </c>
      <c r="X3" s="5" t="s">
        <v>33</v>
      </c>
      <c r="Y3" s="190"/>
      <c r="Z3" s="190"/>
      <c r="AA3" s="190"/>
      <c r="AB3" s="190"/>
      <c r="AC3" s="192" t="s">
        <v>248</v>
      </c>
      <c r="AD3" s="194"/>
      <c r="AE3" s="192" t="s">
        <v>249</v>
      </c>
      <c r="AF3" s="194"/>
      <c r="AG3" s="5" t="s">
        <v>51</v>
      </c>
      <c r="AH3" s="190"/>
      <c r="AI3" s="190"/>
      <c r="AJ3" s="191" t="s">
        <v>108</v>
      </c>
      <c r="AK3" s="191"/>
      <c r="AL3" s="120" t="s">
        <v>107</v>
      </c>
      <c r="AM3" s="8" t="s">
        <v>109</v>
      </c>
      <c r="AN3" s="8" t="s">
        <v>58</v>
      </c>
    </row>
    <row r="4" spans="1:40" x14ac:dyDescent="0.2">
      <c r="M4" s="129"/>
      <c r="N4" s="130"/>
      <c r="O4" s="135"/>
      <c r="P4" s="136"/>
      <c r="Q4" s="113"/>
      <c r="R4" s="113"/>
      <c r="S4" s="113"/>
      <c r="T4" s="112"/>
      <c r="U4" s="113"/>
      <c r="V4" s="114"/>
      <c r="W4" s="5"/>
      <c r="X4" s="5"/>
      <c r="Y4" s="116"/>
      <c r="Z4" s="116" t="s">
        <v>231</v>
      </c>
      <c r="AA4" s="116"/>
      <c r="AB4" s="116" t="s">
        <v>232</v>
      </c>
      <c r="AC4" s="5"/>
      <c r="AD4" s="5"/>
      <c r="AE4" s="5"/>
      <c r="AF4" s="5"/>
      <c r="AG4" s="5"/>
      <c r="AH4" s="116"/>
      <c r="AI4" s="116"/>
      <c r="AJ4" s="120"/>
      <c r="AK4" s="120"/>
      <c r="AL4" s="120"/>
      <c r="AM4" s="8"/>
      <c r="AN4" s="8"/>
    </row>
    <row r="5" spans="1:40" x14ac:dyDescent="0.2">
      <c r="A5" s="2" t="s">
        <v>0</v>
      </c>
      <c r="B5" s="2" t="s">
        <v>217</v>
      </c>
      <c r="C5" s="2" t="str">
        <f>Forside!G15</f>
        <v>Udsæd efterafgrøde (kg)</v>
      </c>
      <c r="D5" s="2" t="str">
        <f>Forside!K15</f>
        <v>Gødningsmængde udlæg (kg N/ha)</v>
      </c>
      <c r="E5" s="2" t="s">
        <v>204</v>
      </c>
      <c r="F5" s="2" t="s">
        <v>208</v>
      </c>
      <c r="G5" s="2" t="s">
        <v>214</v>
      </c>
      <c r="H5" s="2" t="s">
        <v>191</v>
      </c>
      <c r="I5" s="2" t="s">
        <v>215</v>
      </c>
      <c r="J5" s="2" t="s">
        <v>216</v>
      </c>
      <c r="K5" s="2" t="s">
        <v>209</v>
      </c>
      <c r="L5" s="2" t="s">
        <v>260</v>
      </c>
      <c r="M5" s="131" t="s">
        <v>247</v>
      </c>
      <c r="N5" s="132" t="s">
        <v>224</v>
      </c>
      <c r="O5" s="4" t="s">
        <v>139</v>
      </c>
      <c r="P5" s="7" t="s">
        <v>142</v>
      </c>
      <c r="Q5" s="4" t="s">
        <v>61</v>
      </c>
      <c r="R5" s="4" t="s">
        <v>143</v>
      </c>
      <c r="S5" s="7" t="s">
        <v>140</v>
      </c>
      <c r="T5" s="111" t="s">
        <v>30</v>
      </c>
      <c r="U5" s="111" t="s">
        <v>200</v>
      </c>
      <c r="V5" s="125" t="s">
        <v>144</v>
      </c>
      <c r="W5" s="2" t="s">
        <v>272</v>
      </c>
      <c r="X5" s="4" t="s">
        <v>148</v>
      </c>
      <c r="Y5" s="4" t="s">
        <v>282</v>
      </c>
      <c r="Z5" s="4" t="s">
        <v>39</v>
      </c>
      <c r="AA5" s="4" t="s">
        <v>283</v>
      </c>
      <c r="AB5" s="4" t="s">
        <v>40</v>
      </c>
      <c r="AC5" s="144" t="s">
        <v>256</v>
      </c>
      <c r="AD5" s="145" t="s">
        <v>265</v>
      </c>
      <c r="AE5" s="4" t="s">
        <v>256</v>
      </c>
      <c r="AF5" s="145" t="s">
        <v>265</v>
      </c>
      <c r="AG5" s="4" t="s">
        <v>266</v>
      </c>
      <c r="AH5" s="4" t="s">
        <v>48</v>
      </c>
      <c r="AI5" s="4" t="s">
        <v>49</v>
      </c>
      <c r="AJ5" s="7" t="s">
        <v>62</v>
      </c>
      <c r="AK5" s="7" t="s">
        <v>54</v>
      </c>
      <c r="AL5" s="7" t="s">
        <v>110</v>
      </c>
      <c r="AM5" s="7" t="s">
        <v>55</v>
      </c>
      <c r="AN5" s="7" t="s">
        <v>59</v>
      </c>
    </row>
    <row r="6" spans="1:40" x14ac:dyDescent="0.25">
      <c r="A6" s="2" t="str">
        <f>Forside!B16</f>
        <v>Pil, etableringsår (0)</v>
      </c>
      <c r="B6" s="2">
        <f>Forside!C16</f>
        <v>0</v>
      </c>
      <c r="C6" s="59">
        <f>Forside!G16</f>
        <v>0</v>
      </c>
      <c r="D6" s="59">
        <f>Forside!K16</f>
        <v>0</v>
      </c>
      <c r="E6" s="59">
        <f>Forside!N16</f>
        <v>0</v>
      </c>
      <c r="F6" s="108" t="e">
        <f>E6*(1/((1-VLOOKUP(B6,'Data_efterafgrøder og udlæg'!$A$3:$J$15,COLUMN('Data_efterafgrøder og udlæg'!$C$1),FALSE))*VLOOKUP(B6,'Data_efterafgrøder og udlæg'!$A$3:$I$12,COLUMN('Data_efterafgrøder og udlæg'!$B$1),FALSE)))</f>
        <v>#N/A</v>
      </c>
      <c r="G6" s="108" t="e">
        <f>F6*VLOOKUP(B6,'Data_efterafgrøder og udlæg'!$A$3:$H$12,COLUMN('Data_efterafgrøder og udlæg'!$C$1),FALSE)</f>
        <v>#N/A</v>
      </c>
      <c r="H6" s="110" t="e">
        <f t="shared" ref="H6:H69" si="0">F6-G6-E6</f>
        <v>#N/A</v>
      </c>
      <c r="I6" s="108" t="e">
        <f>IF(VLOOKUP(B6,'Data_efterafgrøder og udlæg'!$A$3:$O$13,COLUMN('Data_efterafgrøder og udlæg'!$N$1),FALSE)="Ja",(G6+H6),F6)</f>
        <v>#N/A</v>
      </c>
      <c r="J6" s="110" t="e">
        <f t="shared" ref="J6:J69" si="1">I6*0.45</f>
        <v>#N/A</v>
      </c>
      <c r="K6" s="110" t="e">
        <f t="shared" ref="K6:K69" si="2">J6*0.097</f>
        <v>#N/A</v>
      </c>
      <c r="L6" s="110" t="e">
        <f>VLOOKUP(B6,'Data_efterafgrøder og udlæg'!$A$3:$V$16,COLUMN('Data_efterafgrøder og udlæg'!J3),FALSE)</f>
        <v>#N/A</v>
      </c>
      <c r="M6" s="108" t="e">
        <f>K6*VLOOKUP(B6,'Data_efterafgrøder og udlæg'!$A$3:$Q$12,COLUMN('Data_efterafgrøder og udlæg'!D3),FALSE)*VLOOKUP(B6,'Data_efterafgrøder og udlæg'!$A$3:$R$14,COLUMN('Data_efterafgrøder og udlæg'!E3),FALSE)</f>
        <v>#N/A</v>
      </c>
      <c r="N6" s="108" t="e">
        <f t="shared" ref="N6:N69" si="3">M6*44/12</f>
        <v>#N/A</v>
      </c>
      <c r="O6" s="12">
        <f>D6*Forside!$B$3/100</f>
        <v>0</v>
      </c>
      <c r="P6" s="44">
        <f>O6*44/28*Forside!$B$5</f>
        <v>0</v>
      </c>
      <c r="Q6" s="45" t="e">
        <f>H6*VLOOKUP(B6,'Data_efterafgrøder og udlæg'!$A$3:$O$10,COLUMN('Data_efterafgrøder og udlæg'!$H$3),FALSE)</f>
        <v>#N/A</v>
      </c>
      <c r="R6" s="12" t="e">
        <f>Q6*Forside!$B$3/100</f>
        <v>#N/A</v>
      </c>
      <c r="S6" s="44" t="e">
        <f>R6*44/28*Forside!$B$5</f>
        <v>#N/A</v>
      </c>
      <c r="T6" s="45" t="e">
        <f>G6*VLOOKUP(B6,'Data_efterafgrøder og udlæg'!$A$3:$O$10,COLUMN('Data_efterafgrøder og udlæg'!$G$3),FALSE)</f>
        <v>#N/A</v>
      </c>
      <c r="U6" s="45" t="e">
        <f>T6*Forside!$B$3/100</f>
        <v>#N/A</v>
      </c>
      <c r="V6" s="44" t="e">
        <f>U6*44/28*Forside!$B$5</f>
        <v>#N/A</v>
      </c>
      <c r="W6" s="44">
        <f>0.37825*C6</f>
        <v>0</v>
      </c>
      <c r="X6" s="12">
        <f>D6*Forside!$B$8</f>
        <v>0</v>
      </c>
      <c r="Y6" s="54" t="e">
        <f>VLOOKUP(B6,'Data_efterafgrøder og udlæg'!$A$3:$Q$14,COLUMN('Data_efterafgrøder og udlæg'!L3),FALSE)</f>
        <v>#N/A</v>
      </c>
      <c r="Z6" s="54" t="e">
        <f>Y6*Forside!$B$9</f>
        <v>#N/A</v>
      </c>
      <c r="AA6" s="54" t="e">
        <f>VLOOKUP(B6,'Data_efterafgrøder og udlæg'!$A$3:$Q$14,COLUMN('Data_efterafgrøder og udlæg'!M3),FALSE)</f>
        <v>#N/A</v>
      </c>
      <c r="AB6" s="12" t="e">
        <f>Forside!$B$10*AA6</f>
        <v>#N/A</v>
      </c>
      <c r="AC6" s="53" t="e">
        <f>VLOOKUP(B6,'Data_efterafgrøder og udlæg'!$A$3:$R$7,COLUMN('Data_efterafgrøder og udlæg'!P3),FALSE)</f>
        <v>#N/A</v>
      </c>
      <c r="AD6" s="45" t="e">
        <f>AC6*6.4*Forside!$B$7*U6</f>
        <v>#N/A</v>
      </c>
      <c r="AE6" s="12" t="e">
        <f>VLOOKUP(B6,'Data_efterafgrøder og udlæg'!$A$3:$Q$15,COLUMN('Data_efterafgrøder og udlæg'!O3),FALSE)</f>
        <v>#N/A</v>
      </c>
      <c r="AF6" s="45" t="e">
        <f>AE6*1.7*Forside!$B$7*Beregninger_brændstofforbrug!F4</f>
        <v>#N/A</v>
      </c>
      <c r="AG6" s="44" t="e">
        <f>AD6+AF6</f>
        <v>#N/A</v>
      </c>
      <c r="AH6" s="12"/>
      <c r="AI6" s="12">
        <f>AH6*4.6*Forside!$B$6</f>
        <v>0</v>
      </c>
      <c r="AJ6" s="92" t="e">
        <f t="shared" ref="AJ6:AJ13" si="4">O6+R6+U6</f>
        <v>#N/A</v>
      </c>
      <c r="AK6" s="45" t="e">
        <f>AJ6*44/28*Forside!$B$5</f>
        <v>#N/A</v>
      </c>
      <c r="AL6" s="44" t="e">
        <f t="shared" ref="AL6:AL13" si="5">AK6-N6</f>
        <v>#N/A</v>
      </c>
      <c r="AM6" s="44" t="e">
        <f>X6+Z6+AB6+AG6+AI6+W6</f>
        <v>#N/A</v>
      </c>
      <c r="AN6" s="44" t="e">
        <f t="shared" ref="AN6:AN13" si="6">AM6+AL6</f>
        <v>#N/A</v>
      </c>
    </row>
    <row r="7" spans="1:40" x14ac:dyDescent="0.25">
      <c r="A7" s="2" t="str">
        <f>Forside!B17</f>
        <v>Pil, året efter plantning (1)</v>
      </c>
      <c r="B7" s="2">
        <f>Forside!C17</f>
        <v>0</v>
      </c>
      <c r="C7" s="59">
        <f>Forside!G17</f>
        <v>0</v>
      </c>
      <c r="D7" s="59">
        <f>Forside!K17</f>
        <v>0</v>
      </c>
      <c r="E7" s="59">
        <f>Forside!N17</f>
        <v>0</v>
      </c>
      <c r="F7" s="108" t="e">
        <f>E7*(1/((1-VLOOKUP(B7,'Data_efterafgrøder og udlæg'!$A$3:$J$15,COLUMN('Data_efterafgrøder og udlæg'!$C$1),FALSE))*VLOOKUP(B7,'Data_efterafgrøder og udlæg'!$A$3:$I$12,COLUMN('Data_efterafgrøder og udlæg'!$B$1),FALSE)))</f>
        <v>#N/A</v>
      </c>
      <c r="G7" s="108" t="e">
        <f>F7*VLOOKUP(B7,'Data_efterafgrøder og udlæg'!$A$3:$H$12,COLUMN('Data_efterafgrøder og udlæg'!$C$1),FALSE)</f>
        <v>#N/A</v>
      </c>
      <c r="H7" s="110" t="e">
        <f t="shared" si="0"/>
        <v>#N/A</v>
      </c>
      <c r="I7" s="108" t="e">
        <f>IF(VLOOKUP(B7,'Data_efterafgrøder og udlæg'!$A$3:$O$13,COLUMN('Data_efterafgrøder og udlæg'!$N$1),FALSE)="Ja",(G7+H7),F7)</f>
        <v>#N/A</v>
      </c>
      <c r="J7" s="110" t="e">
        <f t="shared" si="1"/>
        <v>#N/A</v>
      </c>
      <c r="K7" s="110" t="e">
        <f t="shared" si="2"/>
        <v>#N/A</v>
      </c>
      <c r="L7" s="110" t="e">
        <f>VLOOKUP(B7,'Data_efterafgrøder og udlæg'!$A$3:$V$16,COLUMN('Data_efterafgrøder og udlæg'!J4),FALSE)</f>
        <v>#N/A</v>
      </c>
      <c r="M7" s="108" t="e">
        <f>K7*VLOOKUP(B7,'Data_efterafgrøder og udlæg'!$A$3:$Q$12,COLUMN('Data_efterafgrøder og udlæg'!D4),FALSE)*VLOOKUP(B7,'Data_efterafgrøder og udlæg'!$A$3:$R$14,COLUMN('Data_efterafgrøder og udlæg'!E4),FALSE)</f>
        <v>#N/A</v>
      </c>
      <c r="N7" s="108" t="e">
        <f t="shared" si="3"/>
        <v>#N/A</v>
      </c>
      <c r="O7" s="12">
        <f>D7*Forside!$B$3/100</f>
        <v>0</v>
      </c>
      <c r="P7" s="44">
        <f>O7*44/28*Forside!$B$5</f>
        <v>0</v>
      </c>
      <c r="Q7" s="45" t="e">
        <f>H7*VLOOKUP(B7,'Data_efterafgrøder og udlæg'!$A$3:$O$10,COLUMN('Data_efterafgrøder og udlæg'!$H$3),FALSE)</f>
        <v>#N/A</v>
      </c>
      <c r="R7" s="12" t="e">
        <f>Q7*Forside!$B$3/100</f>
        <v>#N/A</v>
      </c>
      <c r="S7" s="44" t="e">
        <f>R7*44/28*Forside!$B$5</f>
        <v>#N/A</v>
      </c>
      <c r="T7" s="45" t="e">
        <f>G7*VLOOKUP(B7,'Data_efterafgrøder og udlæg'!$A$3:$O$10,COLUMN('Data_efterafgrøder og udlæg'!$G$3),FALSE)</f>
        <v>#N/A</v>
      </c>
      <c r="U7" s="45" t="e">
        <f>T7*Forside!$B$3/100</f>
        <v>#N/A</v>
      </c>
      <c r="V7" s="44" t="e">
        <f>U7*44/28*Forside!$B$5</f>
        <v>#N/A</v>
      </c>
      <c r="W7" s="44">
        <f t="shared" ref="W7:W70" si="7">0.37825*C7</f>
        <v>0</v>
      </c>
      <c r="X7" s="12">
        <f>D7*Forside!$B$8</f>
        <v>0</v>
      </c>
      <c r="Y7" s="54" t="e">
        <f>VLOOKUP(B7,'Data_efterafgrøder og udlæg'!$A$3:$Q$14,COLUMN('Data_efterafgrøder og udlæg'!L4),FALSE)</f>
        <v>#N/A</v>
      </c>
      <c r="Z7" s="54" t="e">
        <f>Y7*Forside!$B$9</f>
        <v>#N/A</v>
      </c>
      <c r="AA7" s="54" t="e">
        <f>VLOOKUP(B7,'Data_efterafgrøder og udlæg'!$A$3:$Q$14,COLUMN('Data_efterafgrøder og udlæg'!M4),FALSE)</f>
        <v>#N/A</v>
      </c>
      <c r="AB7" s="12" t="e">
        <f>Forside!$B$10*AA7</f>
        <v>#N/A</v>
      </c>
      <c r="AC7" s="53" t="e">
        <f>VLOOKUP(B7,'Data_efterafgrøder og udlæg'!$A$3:$R$7,COLUMN('Data_efterafgrøder og udlæg'!P4),FALSE)</f>
        <v>#N/A</v>
      </c>
      <c r="AD7" s="45" t="e">
        <f>AC7*6.4*Forside!$B$7*U7</f>
        <v>#N/A</v>
      </c>
      <c r="AE7" s="12" t="e">
        <f>VLOOKUP(B7,'Data_efterafgrøder og udlæg'!$A$3:$Q$15,COLUMN('Data_efterafgrøder og udlæg'!O4),FALSE)</f>
        <v>#N/A</v>
      </c>
      <c r="AF7" s="45" t="e">
        <f>AE7*1.7*Forside!$B$7*Beregninger_brændstofforbrug!F5</f>
        <v>#N/A</v>
      </c>
      <c r="AG7" s="44" t="e">
        <f t="shared" ref="AG7:AG70" si="8">AD7+AF7</f>
        <v>#N/A</v>
      </c>
      <c r="AH7" s="12"/>
      <c r="AI7" s="12">
        <f>AH7*4.6*Forside!$B$6</f>
        <v>0</v>
      </c>
      <c r="AJ7" s="92" t="e">
        <f t="shared" si="4"/>
        <v>#N/A</v>
      </c>
      <c r="AK7" s="45" t="e">
        <f>AJ7*44/28*Forside!$B$5</f>
        <v>#N/A</v>
      </c>
      <c r="AL7" s="44" t="e">
        <f t="shared" si="5"/>
        <v>#N/A</v>
      </c>
      <c r="AM7" s="44" t="e">
        <f t="shared" ref="AM7:AM65" si="9">X7+Z7+AB7+AG7+AI7+W7</f>
        <v>#N/A</v>
      </c>
      <c r="AN7" s="44" t="e">
        <f t="shared" si="6"/>
        <v>#N/A</v>
      </c>
    </row>
    <row r="8" spans="1:40" x14ac:dyDescent="0.25">
      <c r="A8" s="2" t="str">
        <f>Forside!B18</f>
        <v>Pil år 2</v>
      </c>
      <c r="B8" s="2">
        <f>Forside!C18</f>
        <v>0</v>
      </c>
      <c r="C8" s="59">
        <f>Forside!G18</f>
        <v>0</v>
      </c>
      <c r="D8" s="59">
        <f>Forside!K18</f>
        <v>0</v>
      </c>
      <c r="E8" s="59">
        <f>Forside!N18</f>
        <v>0</v>
      </c>
      <c r="F8" s="108" t="e">
        <f>E8*(1/((1-VLOOKUP(B8,'Data_efterafgrøder og udlæg'!$A$3:$J$15,COLUMN('Data_efterafgrøder og udlæg'!$C$1),FALSE))*VLOOKUP(B8,'Data_efterafgrøder og udlæg'!$A$3:$I$12,COLUMN('Data_efterafgrøder og udlæg'!$B$1),FALSE)))</f>
        <v>#N/A</v>
      </c>
      <c r="G8" s="108" t="e">
        <f>F8*VLOOKUP(B8,'Data_efterafgrøder og udlæg'!$A$3:$H$12,COLUMN('Data_efterafgrøder og udlæg'!$C$1),FALSE)</f>
        <v>#N/A</v>
      </c>
      <c r="H8" s="110" t="e">
        <f t="shared" si="0"/>
        <v>#N/A</v>
      </c>
      <c r="I8" s="108" t="e">
        <f>IF(VLOOKUP(B8,'Data_efterafgrøder og udlæg'!$A$3:$O$13,COLUMN('Data_efterafgrøder og udlæg'!$N$1),FALSE)="Ja",(G8+H8),F8)</f>
        <v>#N/A</v>
      </c>
      <c r="J8" s="110" t="e">
        <f t="shared" si="1"/>
        <v>#N/A</v>
      </c>
      <c r="K8" s="110" t="e">
        <f t="shared" si="2"/>
        <v>#N/A</v>
      </c>
      <c r="L8" s="110" t="e">
        <f>VLOOKUP(B8,'Data_efterafgrøder og udlæg'!$A$3:$V$16,COLUMN('Data_efterafgrøder og udlæg'!J5),FALSE)</f>
        <v>#N/A</v>
      </c>
      <c r="M8" s="108" t="e">
        <f>K8*VLOOKUP(B8,'Data_efterafgrøder og udlæg'!$A$3:$Q$12,COLUMN('Data_efterafgrøder og udlæg'!D5),FALSE)*VLOOKUP(B8,'Data_efterafgrøder og udlæg'!$A$3:$R$14,COLUMN('Data_efterafgrøder og udlæg'!E5),FALSE)</f>
        <v>#N/A</v>
      </c>
      <c r="N8" s="108" t="e">
        <f t="shared" si="3"/>
        <v>#N/A</v>
      </c>
      <c r="O8" s="12">
        <f>D8*Forside!$B$3/100</f>
        <v>0</v>
      </c>
      <c r="P8" s="44">
        <f>O8*44/28*Forside!$B$5</f>
        <v>0</v>
      </c>
      <c r="Q8" s="45" t="e">
        <f>H8*VLOOKUP(B8,'Data_efterafgrøder og udlæg'!$A$3:$O$10,COLUMN('Data_efterafgrøder og udlæg'!$H$3),FALSE)</f>
        <v>#N/A</v>
      </c>
      <c r="R8" s="12" t="e">
        <f>Q8*Forside!$B$3/100</f>
        <v>#N/A</v>
      </c>
      <c r="S8" s="44" t="e">
        <f>R8*44/28*Forside!$B$5</f>
        <v>#N/A</v>
      </c>
      <c r="T8" s="45" t="e">
        <f>G8*VLOOKUP(B8,'Data_efterafgrøder og udlæg'!$A$3:$O$10,COLUMN('Data_efterafgrøder og udlæg'!$G$3),FALSE)</f>
        <v>#N/A</v>
      </c>
      <c r="U8" s="45" t="e">
        <f>T8*Forside!$B$3/100</f>
        <v>#N/A</v>
      </c>
      <c r="V8" s="44" t="e">
        <f>U8*44/28*Forside!$B$5</f>
        <v>#N/A</v>
      </c>
      <c r="W8" s="44">
        <f t="shared" si="7"/>
        <v>0</v>
      </c>
      <c r="X8" s="12">
        <f>D8*Forside!$B$8</f>
        <v>0</v>
      </c>
      <c r="Y8" s="54" t="e">
        <f>VLOOKUP(B8,'Data_efterafgrøder og udlæg'!$A$3:$Q$14,COLUMN('Data_efterafgrøder og udlæg'!L5),FALSE)</f>
        <v>#N/A</v>
      </c>
      <c r="Z8" s="54" t="e">
        <f>Y8*Forside!$B$9</f>
        <v>#N/A</v>
      </c>
      <c r="AA8" s="54" t="e">
        <f>VLOOKUP(B8,'Data_efterafgrøder og udlæg'!$A$3:$Q$14,COLUMN('Data_efterafgrøder og udlæg'!M5),FALSE)</f>
        <v>#N/A</v>
      </c>
      <c r="AB8" s="12" t="e">
        <f>Forside!$B$10*AA8</f>
        <v>#N/A</v>
      </c>
      <c r="AC8" s="53" t="e">
        <f>VLOOKUP(B8,'Data_efterafgrøder og udlæg'!$A$3:$R$7,COLUMN('Data_efterafgrøder og udlæg'!P5),FALSE)</f>
        <v>#N/A</v>
      </c>
      <c r="AD8" s="45" t="e">
        <f>AC8*6.4*Forside!$B$7*U8</f>
        <v>#N/A</v>
      </c>
      <c r="AE8" s="12" t="e">
        <f>VLOOKUP(B8,'Data_efterafgrøder og udlæg'!$A$3:$Q$15,COLUMN('Data_efterafgrøder og udlæg'!O5),FALSE)</f>
        <v>#N/A</v>
      </c>
      <c r="AF8" s="45" t="e">
        <f>AE8*1.7*Forside!$B$7*Beregninger_brændstofforbrug!F6</f>
        <v>#N/A</v>
      </c>
      <c r="AG8" s="44" t="e">
        <f t="shared" si="8"/>
        <v>#N/A</v>
      </c>
      <c r="AH8" s="12"/>
      <c r="AI8" s="12">
        <f>AH8*4.6*Forside!$B$6</f>
        <v>0</v>
      </c>
      <c r="AJ8" s="92" t="e">
        <f t="shared" si="4"/>
        <v>#N/A</v>
      </c>
      <c r="AK8" s="45" t="e">
        <f>AJ8*44/28*Forside!$B$5</f>
        <v>#N/A</v>
      </c>
      <c r="AL8" s="44" t="e">
        <f t="shared" si="5"/>
        <v>#N/A</v>
      </c>
      <c r="AM8" s="44" t="e">
        <f t="shared" si="9"/>
        <v>#N/A</v>
      </c>
      <c r="AN8" s="44" t="e">
        <f t="shared" si="6"/>
        <v>#N/A</v>
      </c>
    </row>
    <row r="9" spans="1:40" x14ac:dyDescent="0.25">
      <c r="A9" s="2" t="str">
        <f>Forside!B19</f>
        <v>Pil første høstår</v>
      </c>
      <c r="B9" s="2">
        <f>Forside!C19</f>
        <v>0</v>
      </c>
      <c r="C9" s="59">
        <f>Forside!G19</f>
        <v>0</v>
      </c>
      <c r="D9" s="59">
        <f>Forside!K19</f>
        <v>0</v>
      </c>
      <c r="E9" s="59">
        <f>Forside!N19</f>
        <v>0</v>
      </c>
      <c r="F9" s="108" t="e">
        <f>E9*(1/((1-VLOOKUP(B9,'Data_efterafgrøder og udlæg'!$A$3:$J$15,COLUMN('Data_efterafgrøder og udlæg'!$C$1),FALSE))*VLOOKUP(B9,'Data_efterafgrøder og udlæg'!$A$3:$I$12,COLUMN('Data_efterafgrøder og udlæg'!$B$1),FALSE)))</f>
        <v>#N/A</v>
      </c>
      <c r="G9" s="108" t="e">
        <f>F9*VLOOKUP(B9,'Data_efterafgrøder og udlæg'!$A$3:$H$12,COLUMN('Data_efterafgrøder og udlæg'!$C$1),FALSE)</f>
        <v>#N/A</v>
      </c>
      <c r="H9" s="110" t="e">
        <f t="shared" si="0"/>
        <v>#N/A</v>
      </c>
      <c r="I9" s="108" t="e">
        <f>IF(VLOOKUP(B9,'Data_efterafgrøder og udlæg'!$A$3:$O$13,COLUMN('Data_efterafgrøder og udlæg'!$N$1),FALSE)="Ja",(G9+H9),F9)</f>
        <v>#N/A</v>
      </c>
      <c r="J9" s="110" t="e">
        <f t="shared" si="1"/>
        <v>#N/A</v>
      </c>
      <c r="K9" s="110" t="e">
        <f t="shared" si="2"/>
        <v>#N/A</v>
      </c>
      <c r="L9" s="110" t="e">
        <f>VLOOKUP(B9,'Data_efterafgrøder og udlæg'!$A$3:$V$16,COLUMN('Data_efterafgrøder og udlæg'!J6),FALSE)</f>
        <v>#N/A</v>
      </c>
      <c r="M9" s="108" t="e">
        <f>K9*VLOOKUP(B9,'Data_efterafgrøder og udlæg'!$A$3:$Q$12,COLUMN('Data_efterafgrøder og udlæg'!D6),FALSE)*VLOOKUP(B9,'Data_efterafgrøder og udlæg'!$A$3:$R$14,COLUMN('Data_efterafgrøder og udlæg'!E6),FALSE)</f>
        <v>#N/A</v>
      </c>
      <c r="N9" s="108" t="e">
        <f t="shared" si="3"/>
        <v>#N/A</v>
      </c>
      <c r="O9" s="12">
        <f>D9*Forside!$B$3/100</f>
        <v>0</v>
      </c>
      <c r="P9" s="44">
        <f>O9*44/28*Forside!$B$5</f>
        <v>0</v>
      </c>
      <c r="Q9" s="45" t="e">
        <f>H9*VLOOKUP(B9,'Data_efterafgrøder og udlæg'!$A$3:$O$10,COLUMN('Data_efterafgrøder og udlæg'!$H$3),FALSE)</f>
        <v>#N/A</v>
      </c>
      <c r="R9" s="12" t="e">
        <f>Q9*Forside!$B$3/100</f>
        <v>#N/A</v>
      </c>
      <c r="S9" s="44" t="e">
        <f>R9*44/28*Forside!$B$5</f>
        <v>#N/A</v>
      </c>
      <c r="T9" s="45" t="e">
        <f>G9*VLOOKUP(B9,'Data_efterafgrøder og udlæg'!$A$3:$O$10,COLUMN('Data_efterafgrøder og udlæg'!$G$3),FALSE)</f>
        <v>#N/A</v>
      </c>
      <c r="U9" s="45" t="e">
        <f>T9*Forside!$B$3/100</f>
        <v>#N/A</v>
      </c>
      <c r="V9" s="44" t="e">
        <f>U9*44/28*Forside!$B$5</f>
        <v>#N/A</v>
      </c>
      <c r="W9" s="44">
        <f t="shared" si="7"/>
        <v>0</v>
      </c>
      <c r="X9" s="12">
        <f>D9*Forside!$B$8</f>
        <v>0</v>
      </c>
      <c r="Y9" s="54" t="e">
        <f>VLOOKUP(B9,'Data_efterafgrøder og udlæg'!$A$3:$Q$14,COLUMN('Data_efterafgrøder og udlæg'!L6),FALSE)</f>
        <v>#N/A</v>
      </c>
      <c r="Z9" s="54" t="e">
        <f>Y9*Forside!$B$9</f>
        <v>#N/A</v>
      </c>
      <c r="AA9" s="54" t="e">
        <f>VLOOKUP(B9,'Data_efterafgrøder og udlæg'!$A$3:$Q$14,COLUMN('Data_efterafgrøder og udlæg'!M6),FALSE)</f>
        <v>#N/A</v>
      </c>
      <c r="AB9" s="12" t="e">
        <f>Forside!$B$10*AA9</f>
        <v>#N/A</v>
      </c>
      <c r="AC9" s="53" t="e">
        <f>VLOOKUP(B9,'Data_efterafgrøder og udlæg'!$A$3:$R$7,COLUMN('Data_efterafgrøder og udlæg'!P6),FALSE)</f>
        <v>#N/A</v>
      </c>
      <c r="AD9" s="45" t="e">
        <f>AC9*6.4*Forside!$B$7*U9</f>
        <v>#N/A</v>
      </c>
      <c r="AE9" s="12" t="e">
        <f>VLOOKUP(B9,'Data_efterafgrøder og udlæg'!$A$3:$Q$15,COLUMN('Data_efterafgrøder og udlæg'!O6),FALSE)</f>
        <v>#N/A</v>
      </c>
      <c r="AF9" s="45" t="e">
        <f>AE9*1.7*Forside!$B$7*Beregninger_brændstofforbrug!F7</f>
        <v>#N/A</v>
      </c>
      <c r="AG9" s="44" t="e">
        <f t="shared" si="8"/>
        <v>#N/A</v>
      </c>
      <c r="AH9" s="12"/>
      <c r="AI9" s="12">
        <f>AH9*4.6*Forside!$B$6</f>
        <v>0</v>
      </c>
      <c r="AJ9" s="92" t="e">
        <f t="shared" si="4"/>
        <v>#N/A</v>
      </c>
      <c r="AK9" s="45" t="e">
        <f>AJ9*44/28*Forside!$B$5</f>
        <v>#N/A</v>
      </c>
      <c r="AL9" s="44" t="e">
        <f t="shared" si="5"/>
        <v>#N/A</v>
      </c>
      <c r="AM9" s="44" t="e">
        <f t="shared" si="9"/>
        <v>#N/A</v>
      </c>
      <c r="AN9" s="44" t="e">
        <f t="shared" si="6"/>
        <v>#N/A</v>
      </c>
    </row>
    <row r="10" spans="1:40" x14ac:dyDescent="0.25">
      <c r="A10" s="2" t="str">
        <f>Forside!B20</f>
        <v>Pil, året efter høstår (4, 7, 10, 13, 16)</v>
      </c>
      <c r="B10" s="2">
        <f>Forside!C20</f>
        <v>0</v>
      </c>
      <c r="C10" s="59">
        <f>Forside!G20</f>
        <v>0</v>
      </c>
      <c r="D10" s="59">
        <f>Forside!K20</f>
        <v>0</v>
      </c>
      <c r="E10" s="59">
        <f>Forside!N20</f>
        <v>0</v>
      </c>
      <c r="F10" s="108" t="e">
        <f>E10*(1/((1-VLOOKUP(B10,'Data_efterafgrøder og udlæg'!$A$3:$J$15,COLUMN('Data_efterafgrøder og udlæg'!$C$1),FALSE))*VLOOKUP(B10,'Data_efterafgrøder og udlæg'!$A$3:$I$12,COLUMN('Data_efterafgrøder og udlæg'!$B$1),FALSE)))</f>
        <v>#N/A</v>
      </c>
      <c r="G10" s="108" t="e">
        <f>F10*VLOOKUP(B10,'Data_efterafgrøder og udlæg'!$A$3:$H$12,COLUMN('Data_efterafgrøder og udlæg'!$C$1),FALSE)</f>
        <v>#N/A</v>
      </c>
      <c r="H10" s="110" t="e">
        <f t="shared" si="0"/>
        <v>#N/A</v>
      </c>
      <c r="I10" s="108" t="e">
        <f>IF(VLOOKUP(B10,'Data_efterafgrøder og udlæg'!$A$3:$O$13,COLUMN('Data_efterafgrøder og udlæg'!$N$1),FALSE)="Ja",(G10+H10),F10)</f>
        <v>#N/A</v>
      </c>
      <c r="J10" s="110" t="e">
        <f t="shared" si="1"/>
        <v>#N/A</v>
      </c>
      <c r="K10" s="110" t="e">
        <f t="shared" si="2"/>
        <v>#N/A</v>
      </c>
      <c r="L10" s="110" t="e">
        <f>VLOOKUP(B10,'Data_efterafgrøder og udlæg'!$A$3:$V$16,COLUMN('Data_efterafgrøder og udlæg'!J7),FALSE)</f>
        <v>#N/A</v>
      </c>
      <c r="M10" s="108" t="e">
        <f>K10*VLOOKUP(B10,'Data_efterafgrøder og udlæg'!$A$3:$Q$12,COLUMN('Data_efterafgrøder og udlæg'!D7),FALSE)*VLOOKUP(B10,'Data_efterafgrøder og udlæg'!$A$3:$R$14,COLUMN('Data_efterafgrøder og udlæg'!E7),FALSE)</f>
        <v>#N/A</v>
      </c>
      <c r="N10" s="108" t="e">
        <f t="shared" si="3"/>
        <v>#N/A</v>
      </c>
      <c r="O10" s="12">
        <f>D10*Forside!$B$3/100</f>
        <v>0</v>
      </c>
      <c r="P10" s="44">
        <f>O10*44/28*Forside!$B$5</f>
        <v>0</v>
      </c>
      <c r="Q10" s="45" t="e">
        <f>H10*VLOOKUP(B10,'Data_efterafgrøder og udlæg'!$A$3:$O$10,COLUMN('Data_efterafgrøder og udlæg'!$H$3),FALSE)</f>
        <v>#N/A</v>
      </c>
      <c r="R10" s="12" t="e">
        <f>Q10*Forside!$B$3/100</f>
        <v>#N/A</v>
      </c>
      <c r="S10" s="44" t="e">
        <f>R10*44/28*Forside!$B$5</f>
        <v>#N/A</v>
      </c>
      <c r="T10" s="45" t="e">
        <f>G10*VLOOKUP(B10,'Data_efterafgrøder og udlæg'!$A$3:$O$10,COLUMN('Data_efterafgrøder og udlæg'!$G$3),FALSE)</f>
        <v>#N/A</v>
      </c>
      <c r="U10" s="45" t="e">
        <f>T10*Forside!$B$3/100</f>
        <v>#N/A</v>
      </c>
      <c r="V10" s="44" t="e">
        <f>U10*44/28*Forside!$B$5</f>
        <v>#N/A</v>
      </c>
      <c r="W10" s="44">
        <f t="shared" si="7"/>
        <v>0</v>
      </c>
      <c r="X10" s="12">
        <f>D10*Forside!$B$8</f>
        <v>0</v>
      </c>
      <c r="Y10" s="54" t="e">
        <f>VLOOKUP(B10,'Data_efterafgrøder og udlæg'!$A$3:$Q$14,COLUMN('Data_efterafgrøder og udlæg'!L7),FALSE)</f>
        <v>#N/A</v>
      </c>
      <c r="Z10" s="54" t="e">
        <f>Y10*Forside!$B$9</f>
        <v>#N/A</v>
      </c>
      <c r="AA10" s="54" t="e">
        <f>VLOOKUP(B10,'Data_efterafgrøder og udlæg'!$A$3:$Q$14,COLUMN('Data_efterafgrøder og udlæg'!M7),FALSE)</f>
        <v>#N/A</v>
      </c>
      <c r="AB10" s="12" t="e">
        <f>Forside!$B$10*AA10</f>
        <v>#N/A</v>
      </c>
      <c r="AC10" s="53" t="e">
        <f>VLOOKUP(B10,'Data_efterafgrøder og udlæg'!$A$3:$R$7,COLUMN('Data_efterafgrøder og udlæg'!P7),FALSE)</f>
        <v>#N/A</v>
      </c>
      <c r="AD10" s="45" t="e">
        <f>AC10*6.4*Forside!$B$7*U10</f>
        <v>#N/A</v>
      </c>
      <c r="AE10" s="12" t="e">
        <f>VLOOKUP(B10,'Data_efterafgrøder og udlæg'!$A$3:$Q$15,COLUMN('Data_efterafgrøder og udlæg'!O7),FALSE)</f>
        <v>#N/A</v>
      </c>
      <c r="AF10" s="45" t="e">
        <f>AE10*1.7*Forside!$B$7*Beregninger_brændstofforbrug!F8</f>
        <v>#N/A</v>
      </c>
      <c r="AG10" s="44" t="e">
        <f t="shared" si="8"/>
        <v>#N/A</v>
      </c>
      <c r="AH10" s="12"/>
      <c r="AI10" s="12">
        <f>AH10*4.6*Forside!$B$6</f>
        <v>0</v>
      </c>
      <c r="AJ10" s="92" t="e">
        <f t="shared" si="4"/>
        <v>#N/A</v>
      </c>
      <c r="AK10" s="45" t="e">
        <f>AJ10*44/28*Forside!$B$5</f>
        <v>#N/A</v>
      </c>
      <c r="AL10" s="44" t="e">
        <f t="shared" si="5"/>
        <v>#N/A</v>
      </c>
      <c r="AM10" s="44" t="e">
        <f t="shared" si="9"/>
        <v>#N/A</v>
      </c>
      <c r="AN10" s="44" t="e">
        <f t="shared" si="6"/>
        <v>#N/A</v>
      </c>
    </row>
    <row r="11" spans="1:40" x14ac:dyDescent="0.25">
      <c r="A11" s="2" t="str">
        <f>Forside!B21</f>
        <v>Pil, 2 år efter høstår (5, 8, 11, 14, 17)</v>
      </c>
      <c r="B11" s="2">
        <f>Forside!C21</f>
        <v>0</v>
      </c>
      <c r="C11" s="59">
        <f>Forside!G21</f>
        <v>0</v>
      </c>
      <c r="D11" s="59">
        <f>Forside!K21</f>
        <v>0</v>
      </c>
      <c r="E11" s="59">
        <f>Forside!N21</f>
        <v>0</v>
      </c>
      <c r="F11" s="108" t="e">
        <f>E11*(1/((1-VLOOKUP(B11,'Data_efterafgrøder og udlæg'!$A$3:$J$15,COLUMN('Data_efterafgrøder og udlæg'!$C$1),FALSE))*VLOOKUP(B11,'Data_efterafgrøder og udlæg'!$A$3:$I$12,COLUMN('Data_efterafgrøder og udlæg'!$B$1),FALSE)))</f>
        <v>#N/A</v>
      </c>
      <c r="G11" s="108" t="e">
        <f>F11*VLOOKUP(B11,'Data_efterafgrøder og udlæg'!$A$3:$H$12,COLUMN('Data_efterafgrøder og udlæg'!$C$1),FALSE)</f>
        <v>#N/A</v>
      </c>
      <c r="H11" s="110" t="e">
        <f t="shared" si="0"/>
        <v>#N/A</v>
      </c>
      <c r="I11" s="108" t="e">
        <f>IF(VLOOKUP(B11,'Data_efterafgrøder og udlæg'!$A$3:$O$13,COLUMN('Data_efterafgrøder og udlæg'!$N$1),FALSE)="Ja",(G11+H11),F11)</f>
        <v>#N/A</v>
      </c>
      <c r="J11" s="110" t="e">
        <f t="shared" si="1"/>
        <v>#N/A</v>
      </c>
      <c r="K11" s="110" t="e">
        <f t="shared" si="2"/>
        <v>#N/A</v>
      </c>
      <c r="L11" s="110" t="e">
        <f>VLOOKUP(B11,'Data_efterafgrøder og udlæg'!$A$3:$V$16,COLUMN('Data_efterafgrøder og udlæg'!J8),FALSE)</f>
        <v>#N/A</v>
      </c>
      <c r="M11" s="108" t="e">
        <f>K11*VLOOKUP(B11,'Data_efterafgrøder og udlæg'!$A$3:$Q$12,COLUMN('Data_efterafgrøder og udlæg'!D8),FALSE)*VLOOKUP(B11,'Data_efterafgrøder og udlæg'!$A$3:$R$14,COLUMN('Data_efterafgrøder og udlæg'!E8),FALSE)</f>
        <v>#N/A</v>
      </c>
      <c r="N11" s="108" t="e">
        <f t="shared" si="3"/>
        <v>#N/A</v>
      </c>
      <c r="O11" s="12">
        <f>D11*Forside!$B$3/100</f>
        <v>0</v>
      </c>
      <c r="P11" s="44">
        <f>O11*44/28*Forside!$B$5</f>
        <v>0</v>
      </c>
      <c r="Q11" s="45" t="e">
        <f>H11*VLOOKUP(B11,'Data_efterafgrøder og udlæg'!$A$3:$O$10,COLUMN('Data_efterafgrøder og udlæg'!$H$3),FALSE)</f>
        <v>#N/A</v>
      </c>
      <c r="R11" s="12" t="e">
        <f>Q11*Forside!$B$3/100</f>
        <v>#N/A</v>
      </c>
      <c r="S11" s="44" t="e">
        <f>R11*44/28*Forside!$B$5</f>
        <v>#N/A</v>
      </c>
      <c r="T11" s="45" t="e">
        <f>G11*VLOOKUP(B11,'Data_efterafgrøder og udlæg'!$A$3:$O$10,COLUMN('Data_efterafgrøder og udlæg'!$G$3),FALSE)</f>
        <v>#N/A</v>
      </c>
      <c r="U11" s="45" t="e">
        <f>T11*Forside!$B$3/100</f>
        <v>#N/A</v>
      </c>
      <c r="V11" s="44" t="e">
        <f>U11*44/28*Forside!$B$5</f>
        <v>#N/A</v>
      </c>
      <c r="W11" s="44">
        <f t="shared" si="7"/>
        <v>0</v>
      </c>
      <c r="X11" s="12">
        <f>D11*Forside!$B$8</f>
        <v>0</v>
      </c>
      <c r="Y11" s="54" t="e">
        <f>VLOOKUP(B11,'Data_efterafgrøder og udlæg'!$A$3:$Q$14,COLUMN('Data_efterafgrøder og udlæg'!L8),FALSE)</f>
        <v>#N/A</v>
      </c>
      <c r="Z11" s="54" t="e">
        <f>Y11*Forside!$B$9</f>
        <v>#N/A</v>
      </c>
      <c r="AA11" s="54" t="e">
        <f>VLOOKUP(B11,'Data_efterafgrøder og udlæg'!$A$3:$Q$14,COLUMN('Data_efterafgrøder og udlæg'!M8),FALSE)</f>
        <v>#N/A</v>
      </c>
      <c r="AB11" s="12" t="e">
        <f>Forside!$B$10*AA11</f>
        <v>#N/A</v>
      </c>
      <c r="AC11" s="53" t="e">
        <f>VLOOKUP(B11,'Data_efterafgrøder og udlæg'!$A$3:$R$7,COLUMN('Data_efterafgrøder og udlæg'!P8),FALSE)</f>
        <v>#N/A</v>
      </c>
      <c r="AD11" s="45" t="e">
        <f>AC11*6.4*Forside!$B$7*U11</f>
        <v>#N/A</v>
      </c>
      <c r="AE11" s="12" t="e">
        <f>VLOOKUP(B11,'Data_efterafgrøder og udlæg'!$A$3:$Q$15,COLUMN('Data_efterafgrøder og udlæg'!O8),FALSE)</f>
        <v>#N/A</v>
      </c>
      <c r="AF11" s="45" t="e">
        <f>AE11*1.7*Forside!$B$7*Beregninger_brændstofforbrug!F9</f>
        <v>#N/A</v>
      </c>
      <c r="AG11" s="44" t="e">
        <f t="shared" si="8"/>
        <v>#N/A</v>
      </c>
      <c r="AH11" s="12"/>
      <c r="AI11" s="12">
        <f>AH11*4.6*Forside!$B$6</f>
        <v>0</v>
      </c>
      <c r="AJ11" s="92" t="e">
        <f t="shared" si="4"/>
        <v>#N/A</v>
      </c>
      <c r="AK11" s="45" t="e">
        <f>AJ11*44/28*Forside!$B$5</f>
        <v>#N/A</v>
      </c>
      <c r="AL11" s="44" t="e">
        <f t="shared" si="5"/>
        <v>#N/A</v>
      </c>
      <c r="AM11" s="44" t="e">
        <f t="shared" si="9"/>
        <v>#N/A</v>
      </c>
      <c r="AN11" s="44" t="e">
        <f t="shared" si="6"/>
        <v>#N/A</v>
      </c>
    </row>
    <row r="12" spans="1:40" x14ac:dyDescent="0.25">
      <c r="A12" s="2" t="str">
        <f>Forside!B22</f>
        <v>Pil, øvrige høstår (3,6,9,12,15)</v>
      </c>
      <c r="B12" s="2">
        <f>Forside!C22</f>
        <v>0</v>
      </c>
      <c r="C12" s="59">
        <f>Forside!G22</f>
        <v>0</v>
      </c>
      <c r="D12" s="59">
        <f>Forside!K22</f>
        <v>0</v>
      </c>
      <c r="E12" s="59">
        <f>Forside!N22</f>
        <v>0</v>
      </c>
      <c r="F12" s="108" t="e">
        <f>E12*(1/((1-VLOOKUP(B12,'Data_efterafgrøder og udlæg'!$A$3:$J$15,COLUMN('Data_efterafgrøder og udlæg'!$C$1),FALSE))*VLOOKUP(B12,'Data_efterafgrøder og udlæg'!$A$3:$I$12,COLUMN('Data_efterafgrøder og udlæg'!$B$1),FALSE)))</f>
        <v>#N/A</v>
      </c>
      <c r="G12" s="108" t="e">
        <f>F12*VLOOKUP(B12,'Data_efterafgrøder og udlæg'!$A$3:$H$12,COLUMN('Data_efterafgrøder og udlæg'!$C$1),FALSE)</f>
        <v>#N/A</v>
      </c>
      <c r="H12" s="110" t="e">
        <f t="shared" si="0"/>
        <v>#N/A</v>
      </c>
      <c r="I12" s="108" t="e">
        <f>IF(VLOOKUP(B12,'Data_efterafgrøder og udlæg'!$A$3:$O$13,COLUMN('Data_efterafgrøder og udlæg'!$N$1),FALSE)="Ja",(G12+H12),F12)</f>
        <v>#N/A</v>
      </c>
      <c r="J12" s="110" t="e">
        <f t="shared" si="1"/>
        <v>#N/A</v>
      </c>
      <c r="K12" s="110" t="e">
        <f t="shared" si="2"/>
        <v>#N/A</v>
      </c>
      <c r="L12" s="110" t="e">
        <f>VLOOKUP(B12,'Data_efterafgrøder og udlæg'!$A$3:$V$16,COLUMN('Data_efterafgrøder og udlæg'!J9),FALSE)</f>
        <v>#N/A</v>
      </c>
      <c r="M12" s="108" t="e">
        <f>K12*VLOOKUP(B12,'Data_efterafgrøder og udlæg'!$A$3:$Q$12,COLUMN('Data_efterafgrøder og udlæg'!D9),FALSE)*VLOOKUP(B12,'Data_efterafgrøder og udlæg'!$A$3:$R$14,COLUMN('Data_efterafgrøder og udlæg'!E9),FALSE)</f>
        <v>#N/A</v>
      </c>
      <c r="N12" s="108" t="e">
        <f t="shared" si="3"/>
        <v>#N/A</v>
      </c>
      <c r="O12" s="12">
        <f>D12*Forside!$B$3/100</f>
        <v>0</v>
      </c>
      <c r="P12" s="44">
        <f>O12*44/28*Forside!$B$5</f>
        <v>0</v>
      </c>
      <c r="Q12" s="45" t="e">
        <f>H12*VLOOKUP(B12,'Data_efterafgrøder og udlæg'!$A$3:$O$10,COLUMN('Data_efterafgrøder og udlæg'!$H$3),FALSE)</f>
        <v>#N/A</v>
      </c>
      <c r="R12" s="12" t="e">
        <f>Q12*Forside!$B$3/100</f>
        <v>#N/A</v>
      </c>
      <c r="S12" s="44" t="e">
        <f>R12*44/28*Forside!$B$5</f>
        <v>#N/A</v>
      </c>
      <c r="T12" s="45" t="e">
        <f>G12*VLOOKUP(B12,'Data_efterafgrøder og udlæg'!$A$3:$O$10,COLUMN('Data_efterafgrøder og udlæg'!$G$3),FALSE)</f>
        <v>#N/A</v>
      </c>
      <c r="U12" s="45" t="e">
        <f>T12*Forside!$B$3/100</f>
        <v>#N/A</v>
      </c>
      <c r="V12" s="44" t="e">
        <f>U12*44/28*Forside!$B$5</f>
        <v>#N/A</v>
      </c>
      <c r="W12" s="44">
        <f t="shared" si="7"/>
        <v>0</v>
      </c>
      <c r="X12" s="12">
        <f>D12*Forside!$B$8</f>
        <v>0</v>
      </c>
      <c r="Y12" s="54" t="e">
        <f>VLOOKUP(B12,'Data_efterafgrøder og udlæg'!$A$3:$Q$14,COLUMN('Data_efterafgrøder og udlæg'!L9),FALSE)</f>
        <v>#N/A</v>
      </c>
      <c r="Z12" s="54" t="e">
        <f>Y12*Forside!$B$9</f>
        <v>#N/A</v>
      </c>
      <c r="AA12" s="54" t="e">
        <f>VLOOKUP(B12,'Data_efterafgrøder og udlæg'!$A$3:$Q$14,COLUMN('Data_efterafgrøder og udlæg'!M9),FALSE)</f>
        <v>#N/A</v>
      </c>
      <c r="AB12" s="12" t="e">
        <f>Forside!$B$10*AA12</f>
        <v>#N/A</v>
      </c>
      <c r="AC12" s="53" t="e">
        <f>VLOOKUP(B12,'Data_efterafgrøder og udlæg'!$A$3:$R$7,COLUMN('Data_efterafgrøder og udlæg'!P9),FALSE)</f>
        <v>#N/A</v>
      </c>
      <c r="AD12" s="45" t="e">
        <f>AC12*6.4*Forside!$B$7*U12</f>
        <v>#N/A</v>
      </c>
      <c r="AE12" s="12" t="e">
        <f>VLOOKUP(B12,'Data_efterafgrøder og udlæg'!$A$3:$Q$15,COLUMN('Data_efterafgrøder og udlæg'!O9),FALSE)</f>
        <v>#N/A</v>
      </c>
      <c r="AF12" s="45" t="e">
        <f>AE12*1.7*Forside!$B$7*Beregninger_brændstofforbrug!F10</f>
        <v>#N/A</v>
      </c>
      <c r="AG12" s="44" t="e">
        <f t="shared" si="8"/>
        <v>#N/A</v>
      </c>
      <c r="AH12" s="12"/>
      <c r="AI12" s="12">
        <f>AH12*4.6*Forside!$B$6</f>
        <v>0</v>
      </c>
      <c r="AJ12" s="92" t="e">
        <f t="shared" si="4"/>
        <v>#N/A</v>
      </c>
      <c r="AK12" s="45" t="e">
        <f>AJ12*44/28*Forside!$B$5</f>
        <v>#N/A</v>
      </c>
      <c r="AL12" s="44" t="e">
        <f t="shared" si="5"/>
        <v>#N/A</v>
      </c>
      <c r="AM12" s="44" t="e">
        <f t="shared" si="9"/>
        <v>#N/A</v>
      </c>
      <c r="AN12" s="44" t="e">
        <f t="shared" si="6"/>
        <v>#N/A</v>
      </c>
    </row>
    <row r="13" spans="1:40" x14ac:dyDescent="0.25">
      <c r="A13" s="2" t="str">
        <f>Forside!B23</f>
        <v>Pil, året efter høstår (4, 7, 10, 13, 16)</v>
      </c>
      <c r="B13" s="2">
        <f>Forside!C23</f>
        <v>0</v>
      </c>
      <c r="C13" s="59">
        <f>Forside!G23</f>
        <v>0</v>
      </c>
      <c r="D13" s="59">
        <f>Forside!K23</f>
        <v>0</v>
      </c>
      <c r="E13" s="59">
        <f>Forside!N23</f>
        <v>0</v>
      </c>
      <c r="F13" s="108" t="e">
        <f>E13*(1/((1-VLOOKUP(B13,'Data_efterafgrøder og udlæg'!$A$3:$J$15,COLUMN('Data_efterafgrøder og udlæg'!$C$1),FALSE))*VLOOKUP(B13,'Data_efterafgrøder og udlæg'!$A$3:$I$12,COLUMN('Data_efterafgrøder og udlæg'!$B$1),FALSE)))</f>
        <v>#N/A</v>
      </c>
      <c r="G13" s="108" t="e">
        <f>F13*VLOOKUP(B13,'Data_efterafgrøder og udlæg'!$A$3:$H$12,COLUMN('Data_efterafgrøder og udlæg'!$C$1),FALSE)</f>
        <v>#N/A</v>
      </c>
      <c r="H13" s="110" t="e">
        <f t="shared" si="0"/>
        <v>#N/A</v>
      </c>
      <c r="I13" s="108" t="e">
        <f>IF(VLOOKUP(B13,'Data_efterafgrøder og udlæg'!$A$3:$O$13,COLUMN('Data_efterafgrøder og udlæg'!$N$1),FALSE)="Ja",(G13+H13),F13)</f>
        <v>#N/A</v>
      </c>
      <c r="J13" s="110" t="e">
        <f t="shared" si="1"/>
        <v>#N/A</v>
      </c>
      <c r="K13" s="110" t="e">
        <f t="shared" si="2"/>
        <v>#N/A</v>
      </c>
      <c r="L13" s="110" t="e">
        <f>VLOOKUP(B13,'Data_efterafgrøder og udlæg'!$A$3:$V$16,COLUMN('Data_efterafgrøder og udlæg'!J10),FALSE)</f>
        <v>#N/A</v>
      </c>
      <c r="M13" s="108" t="e">
        <f>K13*VLOOKUP(B13,'Data_efterafgrøder og udlæg'!$A$3:$Q$12,COLUMN('Data_efterafgrøder og udlæg'!D10),FALSE)*VLOOKUP(B13,'Data_efterafgrøder og udlæg'!$A$3:$R$14,COLUMN('Data_efterafgrøder og udlæg'!E10),FALSE)</f>
        <v>#N/A</v>
      </c>
      <c r="N13" s="108" t="e">
        <f t="shared" si="3"/>
        <v>#N/A</v>
      </c>
      <c r="O13" s="12">
        <f>D13*Forside!$B$3/100</f>
        <v>0</v>
      </c>
      <c r="P13" s="44">
        <f>O13*44/28*Forside!$B$5</f>
        <v>0</v>
      </c>
      <c r="Q13" s="45" t="e">
        <f>H13*VLOOKUP(B13,'Data_efterafgrøder og udlæg'!$A$3:$O$10,COLUMN('Data_efterafgrøder og udlæg'!$H$3),FALSE)</f>
        <v>#N/A</v>
      </c>
      <c r="R13" s="12" t="e">
        <f>Q13*Forside!$B$3/100</f>
        <v>#N/A</v>
      </c>
      <c r="S13" s="44" t="e">
        <f>R13*44/28*Forside!$B$5</f>
        <v>#N/A</v>
      </c>
      <c r="T13" s="45" t="e">
        <f>G13*VLOOKUP(B13,'Data_efterafgrøder og udlæg'!$A$3:$O$10,COLUMN('Data_efterafgrøder og udlæg'!$G$3),FALSE)</f>
        <v>#N/A</v>
      </c>
      <c r="U13" s="45" t="e">
        <f>T13*Forside!$B$3/100</f>
        <v>#N/A</v>
      </c>
      <c r="V13" s="44" t="e">
        <f>U13*44/28*Forside!$B$5</f>
        <v>#N/A</v>
      </c>
      <c r="W13" s="44">
        <f t="shared" si="7"/>
        <v>0</v>
      </c>
      <c r="X13" s="12">
        <f>D13*Forside!$B$8</f>
        <v>0</v>
      </c>
      <c r="Y13" s="54" t="e">
        <f>VLOOKUP(B13,'Data_efterafgrøder og udlæg'!$A$3:$Q$14,COLUMN('Data_efterafgrøder og udlæg'!L10),FALSE)</f>
        <v>#N/A</v>
      </c>
      <c r="Z13" s="54" t="e">
        <f>Y13*Forside!$B$9</f>
        <v>#N/A</v>
      </c>
      <c r="AA13" s="54" t="e">
        <f>VLOOKUP(B13,'Data_efterafgrøder og udlæg'!$A$3:$Q$14,COLUMN('Data_efterafgrøder og udlæg'!M10),FALSE)</f>
        <v>#N/A</v>
      </c>
      <c r="AB13" s="12" t="e">
        <f>Forside!$B$10*AA13</f>
        <v>#N/A</v>
      </c>
      <c r="AC13" s="53" t="e">
        <f>VLOOKUP(B13,'Data_efterafgrøder og udlæg'!$A$3:$R$7,COLUMN('Data_efterafgrøder og udlæg'!P10),FALSE)</f>
        <v>#N/A</v>
      </c>
      <c r="AD13" s="45" t="e">
        <f>AC13*6.4*Forside!$B$7*U13</f>
        <v>#N/A</v>
      </c>
      <c r="AE13" s="12" t="e">
        <f>VLOOKUP(B13,'Data_efterafgrøder og udlæg'!$A$3:$Q$15,COLUMN('Data_efterafgrøder og udlæg'!O10),FALSE)</f>
        <v>#N/A</v>
      </c>
      <c r="AF13" s="45" t="e">
        <f>AE13*1.7*Forside!$B$7*Beregninger_brændstofforbrug!F11</f>
        <v>#N/A</v>
      </c>
      <c r="AG13" s="44" t="e">
        <f t="shared" si="8"/>
        <v>#N/A</v>
      </c>
      <c r="AH13" s="12"/>
      <c r="AI13" s="12">
        <f>AH13*4.6*Forside!$B$6</f>
        <v>0</v>
      </c>
      <c r="AJ13" s="92" t="e">
        <f t="shared" si="4"/>
        <v>#N/A</v>
      </c>
      <c r="AK13" s="45" t="e">
        <f>AJ13*44/28*Forside!$B$5</f>
        <v>#N/A</v>
      </c>
      <c r="AL13" s="44" t="e">
        <f t="shared" si="5"/>
        <v>#N/A</v>
      </c>
      <c r="AM13" s="44" t="e">
        <f t="shared" si="9"/>
        <v>#N/A</v>
      </c>
      <c r="AN13" s="44" t="e">
        <f t="shared" si="6"/>
        <v>#N/A</v>
      </c>
    </row>
    <row r="14" spans="1:40" x14ac:dyDescent="0.25">
      <c r="A14" s="2" t="str">
        <f>Forside!B24</f>
        <v>Pil, 2 år efter høstår (5, 8, 11, 14, 17)</v>
      </c>
      <c r="B14" s="2">
        <f>Forside!C24</f>
        <v>0</v>
      </c>
      <c r="C14" s="59">
        <f>Forside!G24</f>
        <v>0</v>
      </c>
      <c r="D14" s="59">
        <f>Forside!K24</f>
        <v>0</v>
      </c>
      <c r="E14" s="59">
        <f>Forside!N24</f>
        <v>0</v>
      </c>
      <c r="F14" s="108" t="e">
        <f>E14*(1/((1-VLOOKUP(B14,'Data_efterafgrøder og udlæg'!$A$3:$J$15,COLUMN('Data_efterafgrøder og udlæg'!$C$1),FALSE))*VLOOKUP(B14,'Data_efterafgrøder og udlæg'!$A$3:$I$12,COLUMN('Data_efterafgrøder og udlæg'!$B$1),FALSE)))</f>
        <v>#N/A</v>
      </c>
      <c r="G14" s="108" t="e">
        <f>F14*VLOOKUP(B14,'Data_efterafgrøder og udlæg'!$A$3:$H$12,COLUMN('Data_efterafgrøder og udlæg'!$C$1),FALSE)</f>
        <v>#N/A</v>
      </c>
      <c r="H14" s="110" t="e">
        <f t="shared" si="0"/>
        <v>#N/A</v>
      </c>
      <c r="I14" s="108" t="e">
        <f>IF(VLOOKUP(B14,'Data_efterafgrøder og udlæg'!$A$3:$O$13,COLUMN('Data_efterafgrøder og udlæg'!$N$1),FALSE)="Ja",(G14+H14),F14)</f>
        <v>#N/A</v>
      </c>
      <c r="J14" s="110" t="e">
        <f t="shared" si="1"/>
        <v>#N/A</v>
      </c>
      <c r="K14" s="110" t="e">
        <f t="shared" si="2"/>
        <v>#N/A</v>
      </c>
      <c r="L14" s="110" t="e">
        <f>VLOOKUP(B14,'Data_efterafgrøder og udlæg'!$A$3:$V$16,COLUMN('Data_efterafgrøder og udlæg'!J11),FALSE)</f>
        <v>#N/A</v>
      </c>
      <c r="M14" s="108" t="e">
        <f>K14*VLOOKUP(B14,'Data_efterafgrøder og udlæg'!$A$3:$Q$12,COLUMN('Data_efterafgrøder og udlæg'!D11),FALSE)*VLOOKUP(B14,'Data_efterafgrøder og udlæg'!$A$3:$R$14,COLUMN('Data_efterafgrøder og udlæg'!E11),FALSE)</f>
        <v>#N/A</v>
      </c>
      <c r="N14" s="108" t="e">
        <f t="shared" si="3"/>
        <v>#N/A</v>
      </c>
      <c r="O14" s="12">
        <f>D14*Forside!$B$3/100</f>
        <v>0</v>
      </c>
      <c r="P14" s="44">
        <f>O14*44/28*Forside!$B$5</f>
        <v>0</v>
      </c>
      <c r="Q14" s="45" t="e">
        <f>H14*VLOOKUP(B14,'Data_efterafgrøder og udlæg'!$A$3:$O$10,COLUMN('Data_efterafgrøder og udlæg'!$H$3),FALSE)</f>
        <v>#N/A</v>
      </c>
      <c r="R14" s="12" t="e">
        <f>Q14*Forside!$B$3/100</f>
        <v>#N/A</v>
      </c>
      <c r="S14" s="44" t="e">
        <f>R14*44/28*Forside!$B$5</f>
        <v>#N/A</v>
      </c>
      <c r="T14" s="45" t="e">
        <f>G14*VLOOKUP(B14,'Data_efterafgrøder og udlæg'!$A$3:$O$10,COLUMN('Data_efterafgrøder og udlæg'!$G$3),FALSE)</f>
        <v>#N/A</v>
      </c>
      <c r="U14" s="45" t="e">
        <f>T14*Forside!$B$3/100</f>
        <v>#N/A</v>
      </c>
      <c r="V14" s="44" t="e">
        <f>U14*44/28*Forside!$B$5</f>
        <v>#N/A</v>
      </c>
      <c r="W14" s="44">
        <f t="shared" si="7"/>
        <v>0</v>
      </c>
      <c r="X14" s="12">
        <f>D14*Forside!$B$8</f>
        <v>0</v>
      </c>
      <c r="Y14" s="54" t="e">
        <f>VLOOKUP(B14,'Data_efterafgrøder og udlæg'!$A$3:$Q$14,COLUMN('Data_efterafgrøder og udlæg'!L11),FALSE)</f>
        <v>#N/A</v>
      </c>
      <c r="Z14" s="54" t="e">
        <f>Y14*Forside!$B$9</f>
        <v>#N/A</v>
      </c>
      <c r="AA14" s="54" t="e">
        <f>VLOOKUP(B14,'Data_efterafgrøder og udlæg'!$A$3:$Q$14,COLUMN('Data_efterafgrøder og udlæg'!M11),FALSE)</f>
        <v>#N/A</v>
      </c>
      <c r="AB14" s="12" t="e">
        <f>Forside!$B$10*AA14</f>
        <v>#N/A</v>
      </c>
      <c r="AC14" s="53" t="e">
        <f>VLOOKUP(B14,'Data_efterafgrøder og udlæg'!$A$3:$R$7,COLUMN('Data_efterafgrøder og udlæg'!P11),FALSE)</f>
        <v>#N/A</v>
      </c>
      <c r="AD14" s="45" t="e">
        <f>AC14*6.4*Forside!$B$7*U14</f>
        <v>#N/A</v>
      </c>
      <c r="AE14" s="12" t="e">
        <f>VLOOKUP(B14,'Data_efterafgrøder og udlæg'!$A$3:$Q$15,COLUMN('Data_efterafgrøder og udlæg'!O11),FALSE)</f>
        <v>#N/A</v>
      </c>
      <c r="AF14" s="45" t="e">
        <f>AE14*1.7*Forside!$B$7*Beregninger_brændstofforbrug!F12</f>
        <v>#N/A</v>
      </c>
      <c r="AG14" s="44" t="e">
        <f t="shared" si="8"/>
        <v>#N/A</v>
      </c>
      <c r="AH14" s="12"/>
      <c r="AI14" s="12">
        <f>AH14*4.6*Forside!$B$6</f>
        <v>0</v>
      </c>
      <c r="AJ14" s="92" t="e">
        <f t="shared" ref="AJ14:AJ65" si="10">O14+R14+U14</f>
        <v>#N/A</v>
      </c>
      <c r="AK14" s="45" t="e">
        <f>AJ14*44/28*Forside!$B$5</f>
        <v>#N/A</v>
      </c>
      <c r="AL14" s="44" t="e">
        <f t="shared" ref="AL14:AL65" si="11">AK14-N14</f>
        <v>#N/A</v>
      </c>
      <c r="AM14" s="44" t="e">
        <f t="shared" si="9"/>
        <v>#N/A</v>
      </c>
      <c r="AN14" s="44" t="e">
        <f t="shared" ref="AN14:AN65" si="12">AM14+AL14</f>
        <v>#N/A</v>
      </c>
    </row>
    <row r="15" spans="1:40" x14ac:dyDescent="0.25">
      <c r="A15" s="2" t="str">
        <f>Forside!B25</f>
        <v>Pil, øvrige høstår (3,6,9,12,15)</v>
      </c>
      <c r="B15" s="2">
        <f>Forside!C25</f>
        <v>0</v>
      </c>
      <c r="C15" s="59">
        <f>Forside!G25</f>
        <v>0</v>
      </c>
      <c r="D15" s="59">
        <f>Forside!K25</f>
        <v>0</v>
      </c>
      <c r="E15" s="59">
        <f>Forside!N25</f>
        <v>0</v>
      </c>
      <c r="F15" s="108" t="e">
        <f>E15*(1/((1-VLOOKUP(B15,'Data_efterafgrøder og udlæg'!$A$3:$J$15,COLUMN('Data_efterafgrøder og udlæg'!$C$1),FALSE))*VLOOKUP(B15,'Data_efterafgrøder og udlæg'!$A$3:$I$12,COLUMN('Data_efterafgrøder og udlæg'!$B$1),FALSE)))</f>
        <v>#N/A</v>
      </c>
      <c r="G15" s="108" t="e">
        <f>F15*VLOOKUP(B15,'Data_efterafgrøder og udlæg'!$A$3:$H$12,COLUMN('Data_efterafgrøder og udlæg'!$C$1),FALSE)</f>
        <v>#N/A</v>
      </c>
      <c r="H15" s="110" t="e">
        <f t="shared" si="0"/>
        <v>#N/A</v>
      </c>
      <c r="I15" s="108" t="e">
        <f>IF(VLOOKUP(B15,'Data_efterafgrøder og udlæg'!$A$3:$O$13,COLUMN('Data_efterafgrøder og udlæg'!$N$1),FALSE)="Ja",(G15+H15),F15)</f>
        <v>#N/A</v>
      </c>
      <c r="J15" s="110" t="e">
        <f t="shared" si="1"/>
        <v>#N/A</v>
      </c>
      <c r="K15" s="110" t="e">
        <f t="shared" si="2"/>
        <v>#N/A</v>
      </c>
      <c r="L15" s="110" t="e">
        <f>VLOOKUP(B15,'Data_efterafgrøder og udlæg'!$A$3:$V$16,COLUMN('Data_efterafgrøder og udlæg'!J12),FALSE)</f>
        <v>#N/A</v>
      </c>
      <c r="M15" s="108" t="e">
        <f>K15*VLOOKUP(B15,'Data_efterafgrøder og udlæg'!$A$3:$Q$12,COLUMN('Data_efterafgrøder og udlæg'!D12),FALSE)*VLOOKUP(B15,'Data_efterafgrøder og udlæg'!$A$3:$R$14,COLUMN('Data_efterafgrøder og udlæg'!E12),FALSE)</f>
        <v>#N/A</v>
      </c>
      <c r="N15" s="108" t="e">
        <f t="shared" si="3"/>
        <v>#N/A</v>
      </c>
      <c r="O15" s="12">
        <f>D15*Forside!$B$3/100</f>
        <v>0</v>
      </c>
      <c r="P15" s="44">
        <f>O15*44/28*Forside!$B$5</f>
        <v>0</v>
      </c>
      <c r="Q15" s="45" t="e">
        <f>H15*VLOOKUP(B15,'Data_efterafgrøder og udlæg'!$A$3:$O$10,COLUMN('Data_efterafgrøder og udlæg'!$H$3),FALSE)</f>
        <v>#N/A</v>
      </c>
      <c r="R15" s="12" t="e">
        <f>Q15*Forside!$B$3/100</f>
        <v>#N/A</v>
      </c>
      <c r="S15" s="44" t="e">
        <f>R15*44/28*Forside!$B$5</f>
        <v>#N/A</v>
      </c>
      <c r="T15" s="45" t="e">
        <f>G15*VLOOKUP(B15,'Data_efterafgrøder og udlæg'!$A$3:$O$10,COLUMN('Data_efterafgrøder og udlæg'!$G$3),FALSE)</f>
        <v>#N/A</v>
      </c>
      <c r="U15" s="45" t="e">
        <f>T15*Forside!$B$3/100</f>
        <v>#N/A</v>
      </c>
      <c r="V15" s="44" t="e">
        <f>U15*44/28*Forside!$B$5</f>
        <v>#N/A</v>
      </c>
      <c r="W15" s="44">
        <f t="shared" si="7"/>
        <v>0</v>
      </c>
      <c r="X15" s="12">
        <f>D15*Forside!$B$8</f>
        <v>0</v>
      </c>
      <c r="Y15" s="54" t="e">
        <f>VLOOKUP(B15,'Data_efterafgrøder og udlæg'!$A$3:$Q$14,COLUMN('Data_efterafgrøder og udlæg'!L12),FALSE)</f>
        <v>#N/A</v>
      </c>
      <c r="Z15" s="54" t="e">
        <f>Y15*Forside!$B$9</f>
        <v>#N/A</v>
      </c>
      <c r="AA15" s="54" t="e">
        <f>VLOOKUP(B15,'Data_efterafgrøder og udlæg'!$A$3:$Q$14,COLUMN('Data_efterafgrøder og udlæg'!M12),FALSE)</f>
        <v>#N/A</v>
      </c>
      <c r="AB15" s="12" t="e">
        <f>Forside!$B$10*AA15</f>
        <v>#N/A</v>
      </c>
      <c r="AC15" s="53" t="e">
        <f>VLOOKUP(B15,'Data_efterafgrøder og udlæg'!$A$3:$R$7,COLUMN('Data_efterafgrøder og udlæg'!P12),FALSE)</f>
        <v>#N/A</v>
      </c>
      <c r="AD15" s="45" t="e">
        <f>AC15*6.4*Forside!$B$7*U15</f>
        <v>#N/A</v>
      </c>
      <c r="AE15" s="12" t="e">
        <f>VLOOKUP(B15,'Data_efterafgrøder og udlæg'!$A$3:$Q$15,COLUMN('Data_efterafgrøder og udlæg'!O12),FALSE)</f>
        <v>#N/A</v>
      </c>
      <c r="AF15" s="45" t="e">
        <f>AE15*1.7*Forside!$B$7*Beregninger_brændstofforbrug!F13</f>
        <v>#N/A</v>
      </c>
      <c r="AG15" s="44" t="e">
        <f t="shared" si="8"/>
        <v>#N/A</v>
      </c>
      <c r="AH15" s="12"/>
      <c r="AI15" s="12">
        <f>AH15*4.6*Forside!$B$6</f>
        <v>0</v>
      </c>
      <c r="AJ15" s="92" t="e">
        <f t="shared" si="10"/>
        <v>#N/A</v>
      </c>
      <c r="AK15" s="45" t="e">
        <f>AJ15*44/28*Forside!$B$5</f>
        <v>#N/A</v>
      </c>
      <c r="AL15" s="44" t="e">
        <f t="shared" si="11"/>
        <v>#N/A</v>
      </c>
      <c r="AM15" s="44" t="e">
        <f t="shared" si="9"/>
        <v>#N/A</v>
      </c>
      <c r="AN15" s="44" t="e">
        <f t="shared" si="12"/>
        <v>#N/A</v>
      </c>
    </row>
    <row r="16" spans="1:40" x14ac:dyDescent="0.25">
      <c r="A16" s="2" t="str">
        <f>Forside!B26</f>
        <v>Pil, året efter høstår (4, 7, 10, 13, 16)</v>
      </c>
      <c r="B16" s="2">
        <f>Forside!C26</f>
        <v>0</v>
      </c>
      <c r="C16" s="59">
        <f>Forside!G26</f>
        <v>0</v>
      </c>
      <c r="D16" s="59">
        <f>Forside!K26</f>
        <v>0</v>
      </c>
      <c r="E16" s="59">
        <f>Forside!N26</f>
        <v>0</v>
      </c>
      <c r="F16" s="108" t="e">
        <f>E16*(1/((1-VLOOKUP(B16,'Data_efterafgrøder og udlæg'!$A$3:$J$15,COLUMN('Data_efterafgrøder og udlæg'!$C$1),FALSE))*VLOOKUP(B16,'Data_efterafgrøder og udlæg'!$A$3:$I$12,COLUMN('Data_efterafgrøder og udlæg'!$B$1),FALSE)))</f>
        <v>#N/A</v>
      </c>
      <c r="G16" s="108" t="e">
        <f>F16*VLOOKUP(B16,'Data_efterafgrøder og udlæg'!$A$3:$H$12,COLUMN('Data_efterafgrøder og udlæg'!$C$1),FALSE)</f>
        <v>#N/A</v>
      </c>
      <c r="H16" s="110" t="e">
        <f t="shared" si="0"/>
        <v>#N/A</v>
      </c>
      <c r="I16" s="108" t="e">
        <f>IF(VLOOKUP(B16,'Data_efterafgrøder og udlæg'!$A$3:$O$13,COLUMN('Data_efterafgrøder og udlæg'!$N$1),FALSE)="Ja",(G16+H16),F16)</f>
        <v>#N/A</v>
      </c>
      <c r="J16" s="110" t="e">
        <f t="shared" si="1"/>
        <v>#N/A</v>
      </c>
      <c r="K16" s="110" t="e">
        <f t="shared" si="2"/>
        <v>#N/A</v>
      </c>
      <c r="L16" s="110" t="e">
        <f>VLOOKUP(B16,'Data_efterafgrøder og udlæg'!$A$3:$V$16,COLUMN('Data_efterafgrøder og udlæg'!J13),FALSE)</f>
        <v>#N/A</v>
      </c>
      <c r="M16" s="108" t="e">
        <f>K16*VLOOKUP(B16,'Data_efterafgrøder og udlæg'!$A$3:$Q$12,COLUMN('Data_efterafgrøder og udlæg'!D13),FALSE)*VLOOKUP(B16,'Data_efterafgrøder og udlæg'!$A$3:$R$14,COLUMN('Data_efterafgrøder og udlæg'!E13),FALSE)</f>
        <v>#N/A</v>
      </c>
      <c r="N16" s="108" t="e">
        <f t="shared" si="3"/>
        <v>#N/A</v>
      </c>
      <c r="O16" s="12">
        <f>D16*Forside!$B$3/100</f>
        <v>0</v>
      </c>
      <c r="P16" s="44">
        <f>O16*44/28*Forside!$B$5</f>
        <v>0</v>
      </c>
      <c r="Q16" s="45" t="e">
        <f>H16*VLOOKUP(B16,'Data_efterafgrøder og udlæg'!$A$3:$O$10,COLUMN('Data_efterafgrøder og udlæg'!$H$3),FALSE)</f>
        <v>#N/A</v>
      </c>
      <c r="R16" s="12" t="e">
        <f>Q16*Forside!$B$3/100</f>
        <v>#N/A</v>
      </c>
      <c r="S16" s="44" t="e">
        <f>R16*44/28*Forside!$B$5</f>
        <v>#N/A</v>
      </c>
      <c r="T16" s="45" t="e">
        <f>G16*VLOOKUP(B16,'Data_efterafgrøder og udlæg'!$A$3:$O$10,COLUMN('Data_efterafgrøder og udlæg'!$G$3),FALSE)</f>
        <v>#N/A</v>
      </c>
      <c r="U16" s="45" t="e">
        <f>T16*Forside!$B$3/100</f>
        <v>#N/A</v>
      </c>
      <c r="V16" s="44" t="e">
        <f>U16*44/28*Forside!$B$5</f>
        <v>#N/A</v>
      </c>
      <c r="W16" s="44">
        <f t="shared" si="7"/>
        <v>0</v>
      </c>
      <c r="X16" s="12">
        <f>D16*Forside!$B$8</f>
        <v>0</v>
      </c>
      <c r="Y16" s="54" t="e">
        <f>VLOOKUP(B16,'Data_efterafgrøder og udlæg'!$A$3:$Q$14,COLUMN('Data_efterafgrøder og udlæg'!L13),FALSE)</f>
        <v>#N/A</v>
      </c>
      <c r="Z16" s="54" t="e">
        <f>Y16*Forside!$B$9</f>
        <v>#N/A</v>
      </c>
      <c r="AA16" s="54" t="e">
        <f>VLOOKUP(B16,'Data_efterafgrøder og udlæg'!$A$3:$Q$14,COLUMN('Data_efterafgrøder og udlæg'!M13),FALSE)</f>
        <v>#N/A</v>
      </c>
      <c r="AB16" s="12" t="e">
        <f>Forside!$B$10*AA16</f>
        <v>#N/A</v>
      </c>
      <c r="AC16" s="53" t="e">
        <f>VLOOKUP(B16,'Data_efterafgrøder og udlæg'!$A$3:$R$7,COLUMN('Data_efterafgrøder og udlæg'!P13),FALSE)</f>
        <v>#N/A</v>
      </c>
      <c r="AD16" s="45" t="e">
        <f>AC16*6.4*Forside!$B$7*U16</f>
        <v>#N/A</v>
      </c>
      <c r="AE16" s="12" t="e">
        <f>VLOOKUP(B16,'Data_efterafgrøder og udlæg'!$A$3:$Q$15,COLUMN('Data_efterafgrøder og udlæg'!O13),FALSE)</f>
        <v>#N/A</v>
      </c>
      <c r="AF16" s="45" t="e">
        <f>AE16*1.7*Forside!$B$7*Beregninger_brændstofforbrug!F14</f>
        <v>#N/A</v>
      </c>
      <c r="AG16" s="44" t="e">
        <f t="shared" si="8"/>
        <v>#N/A</v>
      </c>
      <c r="AH16" s="12"/>
      <c r="AI16" s="12">
        <f>AH16*4.6*Forside!$B$6</f>
        <v>0</v>
      </c>
      <c r="AJ16" s="92" t="e">
        <f t="shared" si="10"/>
        <v>#N/A</v>
      </c>
      <c r="AK16" s="45" t="e">
        <f>AJ16*44/28*Forside!$B$5</f>
        <v>#N/A</v>
      </c>
      <c r="AL16" s="44" t="e">
        <f t="shared" si="11"/>
        <v>#N/A</v>
      </c>
      <c r="AM16" s="44" t="e">
        <f t="shared" si="9"/>
        <v>#N/A</v>
      </c>
      <c r="AN16" s="44" t="e">
        <f t="shared" si="12"/>
        <v>#N/A</v>
      </c>
    </row>
    <row r="17" spans="1:40" x14ac:dyDescent="0.25">
      <c r="A17" s="2" t="str">
        <f>Forside!B27</f>
        <v>Pil, 2 år efter høstår (5, 8, 11, 14, 17)</v>
      </c>
      <c r="B17" s="2">
        <f>Forside!C27</f>
        <v>0</v>
      </c>
      <c r="C17" s="59">
        <f>Forside!G27</f>
        <v>0</v>
      </c>
      <c r="D17" s="59">
        <f>Forside!K27</f>
        <v>0</v>
      </c>
      <c r="E17" s="59">
        <f>Forside!N27</f>
        <v>0</v>
      </c>
      <c r="F17" s="108" t="e">
        <f>E17*(1/((1-VLOOKUP(B17,'Data_efterafgrøder og udlæg'!$A$3:$J$15,COLUMN('Data_efterafgrøder og udlæg'!$C$1),FALSE))*VLOOKUP(B17,'Data_efterafgrøder og udlæg'!$A$3:$I$12,COLUMN('Data_efterafgrøder og udlæg'!$B$1),FALSE)))</f>
        <v>#N/A</v>
      </c>
      <c r="G17" s="108" t="e">
        <f>F17*VLOOKUP(B17,'Data_efterafgrøder og udlæg'!$A$3:$H$12,COLUMN('Data_efterafgrøder og udlæg'!$C$1),FALSE)</f>
        <v>#N/A</v>
      </c>
      <c r="H17" s="110" t="e">
        <f t="shared" si="0"/>
        <v>#N/A</v>
      </c>
      <c r="I17" s="108" t="e">
        <f>IF(VLOOKUP(B17,'Data_efterafgrøder og udlæg'!$A$3:$O$13,COLUMN('Data_efterafgrøder og udlæg'!$N$1),FALSE)="Ja",(G17+H17),F17)</f>
        <v>#N/A</v>
      </c>
      <c r="J17" s="110" t="e">
        <f t="shared" si="1"/>
        <v>#N/A</v>
      </c>
      <c r="K17" s="110" t="e">
        <f t="shared" si="2"/>
        <v>#N/A</v>
      </c>
      <c r="L17" s="110" t="e">
        <f>VLOOKUP(B17,'Data_efterafgrøder og udlæg'!$A$3:$V$16,COLUMN('Data_efterafgrøder og udlæg'!J14),FALSE)</f>
        <v>#N/A</v>
      </c>
      <c r="M17" s="108" t="e">
        <f>K17*VLOOKUP(B17,'Data_efterafgrøder og udlæg'!$A$3:$Q$12,COLUMN('Data_efterafgrøder og udlæg'!D14),FALSE)*VLOOKUP(B17,'Data_efterafgrøder og udlæg'!$A$3:$R$14,COLUMN('Data_efterafgrøder og udlæg'!E14),FALSE)</f>
        <v>#N/A</v>
      </c>
      <c r="N17" s="108" t="e">
        <f t="shared" si="3"/>
        <v>#N/A</v>
      </c>
      <c r="O17" s="12">
        <f>D17*Forside!$B$3/100</f>
        <v>0</v>
      </c>
      <c r="P17" s="44">
        <f>O17*44/28*Forside!$B$5</f>
        <v>0</v>
      </c>
      <c r="Q17" s="45" t="e">
        <f>H17*VLOOKUP(B17,'Data_efterafgrøder og udlæg'!$A$3:$O$10,COLUMN('Data_efterafgrøder og udlæg'!$H$3),FALSE)</f>
        <v>#N/A</v>
      </c>
      <c r="R17" s="12" t="e">
        <f>Q17*Forside!$B$3/100</f>
        <v>#N/A</v>
      </c>
      <c r="S17" s="44" t="e">
        <f>R17*44/28*Forside!$B$5</f>
        <v>#N/A</v>
      </c>
      <c r="T17" s="45" t="e">
        <f>G17*VLOOKUP(B17,'Data_efterafgrøder og udlæg'!$A$3:$O$10,COLUMN('Data_efterafgrøder og udlæg'!$G$3),FALSE)</f>
        <v>#N/A</v>
      </c>
      <c r="U17" s="45" t="e">
        <f>T17*Forside!$B$3/100</f>
        <v>#N/A</v>
      </c>
      <c r="V17" s="44" t="e">
        <f>U17*44/28*Forside!$B$5</f>
        <v>#N/A</v>
      </c>
      <c r="W17" s="44">
        <f t="shared" si="7"/>
        <v>0</v>
      </c>
      <c r="X17" s="12">
        <f>D17*Forside!$B$8</f>
        <v>0</v>
      </c>
      <c r="Y17" s="54" t="e">
        <f>VLOOKUP(B17,'Data_efterafgrøder og udlæg'!$A$3:$Q$14,COLUMN('Data_efterafgrøder og udlæg'!L14),FALSE)</f>
        <v>#N/A</v>
      </c>
      <c r="Z17" s="54" t="e">
        <f>Y17*Forside!$B$9</f>
        <v>#N/A</v>
      </c>
      <c r="AA17" s="54" t="e">
        <f>VLOOKUP(B17,'Data_efterafgrøder og udlæg'!$A$3:$Q$14,COLUMN('Data_efterafgrøder og udlæg'!M14),FALSE)</f>
        <v>#N/A</v>
      </c>
      <c r="AB17" s="12" t="e">
        <f>Forside!$B$10*AA17</f>
        <v>#N/A</v>
      </c>
      <c r="AC17" s="53" t="e">
        <f>VLOOKUP(B17,'Data_efterafgrøder og udlæg'!$A$3:$R$7,COLUMN('Data_efterafgrøder og udlæg'!P14),FALSE)</f>
        <v>#N/A</v>
      </c>
      <c r="AD17" s="45" t="e">
        <f>AC17*6.4*Forside!$B$7*U17</f>
        <v>#N/A</v>
      </c>
      <c r="AE17" s="12" t="e">
        <f>VLOOKUP(B17,'Data_efterafgrøder og udlæg'!$A$3:$Q$15,COLUMN('Data_efterafgrøder og udlæg'!O14),FALSE)</f>
        <v>#N/A</v>
      </c>
      <c r="AF17" s="45" t="e">
        <f>AE17*1.7*Forside!$B$7*Beregninger_brændstofforbrug!F15</f>
        <v>#N/A</v>
      </c>
      <c r="AG17" s="44" t="e">
        <f t="shared" si="8"/>
        <v>#N/A</v>
      </c>
      <c r="AH17" s="12"/>
      <c r="AI17" s="12">
        <f>AH17*4.6*Forside!$B$6</f>
        <v>0</v>
      </c>
      <c r="AJ17" s="92" t="e">
        <f t="shared" si="10"/>
        <v>#N/A</v>
      </c>
      <c r="AK17" s="45" t="e">
        <f>AJ17*44/28*Forside!$B$5</f>
        <v>#N/A</v>
      </c>
      <c r="AL17" s="44" t="e">
        <f t="shared" si="11"/>
        <v>#N/A</v>
      </c>
      <c r="AM17" s="44" t="e">
        <f t="shared" si="9"/>
        <v>#N/A</v>
      </c>
      <c r="AN17" s="44" t="e">
        <f t="shared" si="12"/>
        <v>#N/A</v>
      </c>
    </row>
    <row r="18" spans="1:40" x14ac:dyDescent="0.25">
      <c r="A18" s="2" t="str">
        <f>Forside!B28</f>
        <v>Pil, øvrige høstår (3,6,9,12,15)</v>
      </c>
      <c r="B18" s="2">
        <f>Forside!C28</f>
        <v>0</v>
      </c>
      <c r="C18" s="59">
        <f>Forside!G28</f>
        <v>0</v>
      </c>
      <c r="D18" s="59">
        <f>Forside!K28</f>
        <v>0</v>
      </c>
      <c r="E18" s="59">
        <f>Forside!N28</f>
        <v>0</v>
      </c>
      <c r="F18" s="108" t="e">
        <f>E18*(1/((1-VLOOKUP(B18,'Data_efterafgrøder og udlæg'!$A$3:$J$15,COLUMN('Data_efterafgrøder og udlæg'!$C$1),FALSE))*VLOOKUP(B18,'Data_efterafgrøder og udlæg'!$A$3:$I$12,COLUMN('Data_efterafgrøder og udlæg'!$B$1),FALSE)))</f>
        <v>#N/A</v>
      </c>
      <c r="G18" s="108" t="e">
        <f>F18*VLOOKUP(B18,'Data_efterafgrøder og udlæg'!$A$3:$H$12,COLUMN('Data_efterafgrøder og udlæg'!$C$1),FALSE)</f>
        <v>#N/A</v>
      </c>
      <c r="H18" s="110" t="e">
        <f t="shared" si="0"/>
        <v>#N/A</v>
      </c>
      <c r="I18" s="108" t="e">
        <f>IF(VLOOKUP(B18,'Data_efterafgrøder og udlæg'!$A$3:$O$13,COLUMN('Data_efterafgrøder og udlæg'!$N$1),FALSE)="Ja",(G18+H18),F18)</f>
        <v>#N/A</v>
      </c>
      <c r="J18" s="110" t="e">
        <f t="shared" si="1"/>
        <v>#N/A</v>
      </c>
      <c r="K18" s="110" t="e">
        <f t="shared" si="2"/>
        <v>#N/A</v>
      </c>
      <c r="L18" s="110" t="e">
        <f>VLOOKUP(B18,'Data_efterafgrøder og udlæg'!$A$3:$V$16,COLUMN('Data_efterafgrøder og udlæg'!J15),FALSE)</f>
        <v>#N/A</v>
      </c>
      <c r="M18" s="108" t="e">
        <f>K18*VLOOKUP(B18,'Data_efterafgrøder og udlæg'!$A$3:$Q$12,COLUMN('Data_efterafgrøder og udlæg'!D15),FALSE)*VLOOKUP(B18,'Data_efterafgrøder og udlæg'!$A$3:$R$14,COLUMN('Data_efterafgrøder og udlæg'!E15),FALSE)</f>
        <v>#N/A</v>
      </c>
      <c r="N18" s="108" t="e">
        <f t="shared" si="3"/>
        <v>#N/A</v>
      </c>
      <c r="O18" s="12">
        <f>D18*Forside!$B$3/100</f>
        <v>0</v>
      </c>
      <c r="P18" s="44">
        <f>O18*44/28*Forside!$B$5</f>
        <v>0</v>
      </c>
      <c r="Q18" s="45" t="e">
        <f>H18*VLOOKUP(B18,'Data_efterafgrøder og udlæg'!$A$3:$O$10,COLUMN('Data_efterafgrøder og udlæg'!$H$3),FALSE)</f>
        <v>#N/A</v>
      </c>
      <c r="R18" s="12" t="e">
        <f>Q18*Forside!$B$3/100</f>
        <v>#N/A</v>
      </c>
      <c r="S18" s="44" t="e">
        <f>R18*44/28*Forside!$B$5</f>
        <v>#N/A</v>
      </c>
      <c r="T18" s="45" t="e">
        <f>G18*VLOOKUP(B18,'Data_efterafgrøder og udlæg'!$A$3:$O$10,COLUMN('Data_efterafgrøder og udlæg'!$G$3),FALSE)</f>
        <v>#N/A</v>
      </c>
      <c r="U18" s="45" t="e">
        <f>T18*Forside!$B$3/100</f>
        <v>#N/A</v>
      </c>
      <c r="V18" s="44" t="e">
        <f>U18*44/28*Forside!$B$5</f>
        <v>#N/A</v>
      </c>
      <c r="W18" s="44">
        <f t="shared" si="7"/>
        <v>0</v>
      </c>
      <c r="X18" s="12">
        <f>D18*Forside!$B$8</f>
        <v>0</v>
      </c>
      <c r="Y18" s="54" t="e">
        <f>VLOOKUP(B18,'Data_efterafgrøder og udlæg'!$A$3:$Q$14,COLUMN('Data_efterafgrøder og udlæg'!L15),FALSE)</f>
        <v>#N/A</v>
      </c>
      <c r="Z18" s="54" t="e">
        <f>Y18*Forside!$B$9</f>
        <v>#N/A</v>
      </c>
      <c r="AA18" s="54" t="e">
        <f>VLOOKUP(B18,'Data_efterafgrøder og udlæg'!$A$3:$Q$14,COLUMN('Data_efterafgrøder og udlæg'!M15),FALSE)</f>
        <v>#N/A</v>
      </c>
      <c r="AB18" s="12" t="e">
        <f>Forside!$B$10*AA18</f>
        <v>#N/A</v>
      </c>
      <c r="AC18" s="53" t="e">
        <f>VLOOKUP(B18,'Data_efterafgrøder og udlæg'!$A$3:$R$7,COLUMN('Data_efterafgrøder og udlæg'!P15),FALSE)</f>
        <v>#N/A</v>
      </c>
      <c r="AD18" s="45" t="e">
        <f>AC18*6.4*Forside!$B$7*U18</f>
        <v>#N/A</v>
      </c>
      <c r="AE18" s="12" t="e">
        <f>VLOOKUP(B18,'Data_efterafgrøder og udlæg'!$A$3:$Q$15,COLUMN('Data_efterafgrøder og udlæg'!O15),FALSE)</f>
        <v>#N/A</v>
      </c>
      <c r="AF18" s="45" t="e">
        <f>AE18*1.7*Forside!$B$7*Beregninger_brændstofforbrug!F16</f>
        <v>#N/A</v>
      </c>
      <c r="AG18" s="44" t="e">
        <f t="shared" si="8"/>
        <v>#N/A</v>
      </c>
      <c r="AH18" s="12"/>
      <c r="AI18" s="12">
        <f>AH18*4.6*Forside!$B$6</f>
        <v>0</v>
      </c>
      <c r="AJ18" s="92" t="e">
        <f t="shared" si="10"/>
        <v>#N/A</v>
      </c>
      <c r="AK18" s="45" t="e">
        <f>AJ18*44/28*Forside!$B$5</f>
        <v>#N/A</v>
      </c>
      <c r="AL18" s="44" t="e">
        <f t="shared" si="11"/>
        <v>#N/A</v>
      </c>
      <c r="AM18" s="44" t="e">
        <f t="shared" si="9"/>
        <v>#N/A</v>
      </c>
      <c r="AN18" s="44" t="e">
        <f t="shared" si="12"/>
        <v>#N/A</v>
      </c>
    </row>
    <row r="19" spans="1:40" x14ac:dyDescent="0.25">
      <c r="A19" s="2" t="str">
        <f>Forside!B29</f>
        <v>Pil, året efter høstår (4, 7, 10, 13, 16)</v>
      </c>
      <c r="B19" s="2">
        <f>Forside!C29</f>
        <v>0</v>
      </c>
      <c r="C19" s="59">
        <f>Forside!G29</f>
        <v>0</v>
      </c>
      <c r="D19" s="59">
        <f>Forside!K29</f>
        <v>0</v>
      </c>
      <c r="E19" s="59">
        <f>Forside!N29</f>
        <v>0</v>
      </c>
      <c r="F19" s="108" t="e">
        <f>E19*(1/((1-VLOOKUP(B19,'Data_efterafgrøder og udlæg'!$A$3:$J$15,COLUMN('Data_efterafgrøder og udlæg'!$C$1),FALSE))*VLOOKUP(B19,'Data_efterafgrøder og udlæg'!$A$3:$I$12,COLUMN('Data_efterafgrøder og udlæg'!$B$1),FALSE)))</f>
        <v>#N/A</v>
      </c>
      <c r="G19" s="108" t="e">
        <f>F19*VLOOKUP(B19,'Data_efterafgrøder og udlæg'!$A$3:$H$12,COLUMN('Data_efterafgrøder og udlæg'!$C$1),FALSE)</f>
        <v>#N/A</v>
      </c>
      <c r="H19" s="110" t="e">
        <f t="shared" si="0"/>
        <v>#N/A</v>
      </c>
      <c r="I19" s="108" t="e">
        <f>IF(VLOOKUP(B19,'Data_efterafgrøder og udlæg'!$A$3:$O$13,COLUMN('Data_efterafgrøder og udlæg'!$N$1),FALSE)="Ja",(G19+H19),F19)</f>
        <v>#N/A</v>
      </c>
      <c r="J19" s="110" t="e">
        <f t="shared" si="1"/>
        <v>#N/A</v>
      </c>
      <c r="K19" s="110" t="e">
        <f t="shared" si="2"/>
        <v>#N/A</v>
      </c>
      <c r="L19" s="110" t="e">
        <f>VLOOKUP(B19,'Data_efterafgrøder og udlæg'!$A$3:$V$16,COLUMN('Data_efterafgrøder og udlæg'!J16),FALSE)</f>
        <v>#N/A</v>
      </c>
      <c r="M19" s="108" t="e">
        <f>K19*VLOOKUP(B19,'Data_efterafgrøder og udlæg'!$A$3:$Q$12,COLUMN('Data_efterafgrøder og udlæg'!D16),FALSE)*VLOOKUP(B19,'Data_efterafgrøder og udlæg'!$A$3:$R$14,COLUMN('Data_efterafgrøder og udlæg'!E16),FALSE)</f>
        <v>#N/A</v>
      </c>
      <c r="N19" s="108" t="e">
        <f t="shared" si="3"/>
        <v>#N/A</v>
      </c>
      <c r="O19" s="12">
        <f>D19*Forside!$B$3/100</f>
        <v>0</v>
      </c>
      <c r="P19" s="44">
        <f>O19*44/28*Forside!$B$5</f>
        <v>0</v>
      </c>
      <c r="Q19" s="45" t="e">
        <f>H19*VLOOKUP(B19,'Data_efterafgrøder og udlæg'!$A$3:$O$10,COLUMN('Data_efterafgrøder og udlæg'!$H$3),FALSE)</f>
        <v>#N/A</v>
      </c>
      <c r="R19" s="12" t="e">
        <f>Q19*Forside!$B$3/100</f>
        <v>#N/A</v>
      </c>
      <c r="S19" s="44" t="e">
        <f>R19*44/28*Forside!$B$5</f>
        <v>#N/A</v>
      </c>
      <c r="T19" s="45" t="e">
        <f>G19*VLOOKUP(B19,'Data_efterafgrøder og udlæg'!$A$3:$O$10,COLUMN('Data_efterafgrøder og udlæg'!$G$3),FALSE)</f>
        <v>#N/A</v>
      </c>
      <c r="U19" s="45" t="e">
        <f>T19*Forside!$B$3/100</f>
        <v>#N/A</v>
      </c>
      <c r="V19" s="44" t="e">
        <f>U19*44/28*Forside!$B$5</f>
        <v>#N/A</v>
      </c>
      <c r="W19" s="44">
        <f t="shared" si="7"/>
        <v>0</v>
      </c>
      <c r="X19" s="12">
        <f>D19*Forside!$B$8</f>
        <v>0</v>
      </c>
      <c r="Y19" s="54" t="e">
        <f>VLOOKUP(B19,'Data_efterafgrøder og udlæg'!$A$3:$Q$14,COLUMN('Data_efterafgrøder og udlæg'!L16),FALSE)</f>
        <v>#N/A</v>
      </c>
      <c r="Z19" s="54" t="e">
        <f>Y19*Forside!$B$9</f>
        <v>#N/A</v>
      </c>
      <c r="AA19" s="54" t="e">
        <f>VLOOKUP(B19,'Data_efterafgrøder og udlæg'!$A$3:$Q$14,COLUMN('Data_efterafgrøder og udlæg'!M16),FALSE)</f>
        <v>#N/A</v>
      </c>
      <c r="AB19" s="12" t="e">
        <f>Forside!$B$10*AA19</f>
        <v>#N/A</v>
      </c>
      <c r="AC19" s="53" t="e">
        <f>VLOOKUP(B19,'Data_efterafgrøder og udlæg'!$A$3:$R$7,COLUMN('Data_efterafgrøder og udlæg'!P16),FALSE)</f>
        <v>#N/A</v>
      </c>
      <c r="AD19" s="45" t="e">
        <f>AC19*6.4*Forside!$B$7*U19</f>
        <v>#N/A</v>
      </c>
      <c r="AE19" s="12" t="e">
        <f>VLOOKUP(B19,'Data_efterafgrøder og udlæg'!$A$3:$Q$15,COLUMN('Data_efterafgrøder og udlæg'!O16),FALSE)</f>
        <v>#N/A</v>
      </c>
      <c r="AF19" s="45" t="e">
        <f>AE19*1.7*Forside!$B$7*Beregninger_brændstofforbrug!F17</f>
        <v>#N/A</v>
      </c>
      <c r="AG19" s="44" t="e">
        <f t="shared" si="8"/>
        <v>#N/A</v>
      </c>
      <c r="AH19" s="12"/>
      <c r="AI19" s="12">
        <f>AH19*4.6*Forside!$B$6</f>
        <v>0</v>
      </c>
      <c r="AJ19" s="92" t="e">
        <f t="shared" si="10"/>
        <v>#N/A</v>
      </c>
      <c r="AK19" s="45" t="e">
        <f>AJ19*44/28*Forside!$B$5</f>
        <v>#N/A</v>
      </c>
      <c r="AL19" s="44" t="e">
        <f t="shared" si="11"/>
        <v>#N/A</v>
      </c>
      <c r="AM19" s="44" t="e">
        <f t="shared" si="9"/>
        <v>#N/A</v>
      </c>
      <c r="AN19" s="44" t="e">
        <f t="shared" si="12"/>
        <v>#N/A</v>
      </c>
    </row>
    <row r="20" spans="1:40" x14ac:dyDescent="0.25">
      <c r="A20" s="2" t="str">
        <f>Forside!B30</f>
        <v>Pil, 2 år efter høstår (5, 8, 11, 14, 17)</v>
      </c>
      <c r="B20" s="2">
        <f>Forside!C30</f>
        <v>0</v>
      </c>
      <c r="C20" s="59">
        <f>Forside!G30</f>
        <v>0</v>
      </c>
      <c r="D20" s="59">
        <f>Forside!K30</f>
        <v>0</v>
      </c>
      <c r="E20" s="59">
        <f>Forside!N30</f>
        <v>0</v>
      </c>
      <c r="F20" s="108" t="e">
        <f>E20*(1/((1-VLOOKUP(B20,'Data_efterafgrøder og udlæg'!$A$3:$J$15,COLUMN('Data_efterafgrøder og udlæg'!$C$1),FALSE))*VLOOKUP(B20,'Data_efterafgrøder og udlæg'!$A$3:$I$12,COLUMN('Data_efterafgrøder og udlæg'!$B$1),FALSE)))</f>
        <v>#N/A</v>
      </c>
      <c r="G20" s="108" t="e">
        <f>F20*VLOOKUP(B20,'Data_efterafgrøder og udlæg'!$A$3:$H$12,COLUMN('Data_efterafgrøder og udlæg'!$C$1),FALSE)</f>
        <v>#N/A</v>
      </c>
      <c r="H20" s="110" t="e">
        <f t="shared" si="0"/>
        <v>#N/A</v>
      </c>
      <c r="I20" s="108" t="e">
        <f>IF(VLOOKUP(B20,'Data_efterafgrøder og udlæg'!$A$3:$O$13,COLUMN('Data_efterafgrøder og udlæg'!$N$1),FALSE)="Ja",(G20+H20),F20)</f>
        <v>#N/A</v>
      </c>
      <c r="J20" s="110" t="e">
        <f t="shared" si="1"/>
        <v>#N/A</v>
      </c>
      <c r="K20" s="110" t="e">
        <f t="shared" si="2"/>
        <v>#N/A</v>
      </c>
      <c r="L20" s="110" t="e">
        <f>VLOOKUP(B20,'Data_efterafgrøder og udlæg'!$A$3:$V$16,COLUMN('Data_efterafgrøder og udlæg'!J17),FALSE)</f>
        <v>#N/A</v>
      </c>
      <c r="M20" s="108" t="e">
        <f>K20*VLOOKUP(B20,'Data_efterafgrøder og udlæg'!$A$3:$Q$12,COLUMN('Data_efterafgrøder og udlæg'!D17),FALSE)*VLOOKUP(B20,'Data_efterafgrøder og udlæg'!$A$3:$R$14,COLUMN('Data_efterafgrøder og udlæg'!E17),FALSE)</f>
        <v>#N/A</v>
      </c>
      <c r="N20" s="108" t="e">
        <f t="shared" si="3"/>
        <v>#N/A</v>
      </c>
      <c r="O20" s="12">
        <f>D20*Forside!$B$3/100</f>
        <v>0</v>
      </c>
      <c r="P20" s="44">
        <f>O20*44/28*Forside!$B$5</f>
        <v>0</v>
      </c>
      <c r="Q20" s="45" t="e">
        <f>H20*VLOOKUP(B20,'Data_efterafgrøder og udlæg'!$A$3:$O$10,COLUMN('Data_efterafgrøder og udlæg'!$H$3),FALSE)</f>
        <v>#N/A</v>
      </c>
      <c r="R20" s="12" t="e">
        <f>Q20*Forside!$B$3/100</f>
        <v>#N/A</v>
      </c>
      <c r="S20" s="44" t="e">
        <f>R20*44/28*Forside!$B$5</f>
        <v>#N/A</v>
      </c>
      <c r="T20" s="45" t="e">
        <f>G20*VLOOKUP(B20,'Data_efterafgrøder og udlæg'!$A$3:$O$10,COLUMN('Data_efterafgrøder og udlæg'!$G$3),FALSE)</f>
        <v>#N/A</v>
      </c>
      <c r="U20" s="45" t="e">
        <f>T20*Forside!$B$3/100</f>
        <v>#N/A</v>
      </c>
      <c r="V20" s="44" t="e">
        <f>U20*44/28*Forside!$B$5</f>
        <v>#N/A</v>
      </c>
      <c r="W20" s="44">
        <f t="shared" si="7"/>
        <v>0</v>
      </c>
      <c r="X20" s="12">
        <f>D20*Forside!$B$8</f>
        <v>0</v>
      </c>
      <c r="Y20" s="54" t="e">
        <f>VLOOKUP(B20,'Data_efterafgrøder og udlæg'!$A$3:$Q$14,COLUMN('Data_efterafgrøder og udlæg'!L17),FALSE)</f>
        <v>#N/A</v>
      </c>
      <c r="Z20" s="54" t="e">
        <f>Y20*Forside!$B$9</f>
        <v>#N/A</v>
      </c>
      <c r="AA20" s="54" t="e">
        <f>VLOOKUP(B20,'Data_efterafgrøder og udlæg'!$A$3:$Q$14,COLUMN('Data_efterafgrøder og udlæg'!M17),FALSE)</f>
        <v>#N/A</v>
      </c>
      <c r="AB20" s="12" t="e">
        <f>Forside!$B$10*AA20</f>
        <v>#N/A</v>
      </c>
      <c r="AC20" s="53" t="e">
        <f>VLOOKUP(B20,'Data_efterafgrøder og udlæg'!$A$3:$R$7,COLUMN('Data_efterafgrøder og udlæg'!P17),FALSE)</f>
        <v>#N/A</v>
      </c>
      <c r="AD20" s="45" t="e">
        <f>AC20*6.4*Forside!$B$7*U20</f>
        <v>#N/A</v>
      </c>
      <c r="AE20" s="12" t="e">
        <f>VLOOKUP(B20,'Data_efterafgrøder og udlæg'!$A$3:$Q$15,COLUMN('Data_efterafgrøder og udlæg'!O17),FALSE)</f>
        <v>#N/A</v>
      </c>
      <c r="AF20" s="45" t="e">
        <f>AE20*1.7*Forside!$B$7*Beregninger_brændstofforbrug!F18</f>
        <v>#N/A</v>
      </c>
      <c r="AG20" s="44" t="e">
        <f t="shared" si="8"/>
        <v>#N/A</v>
      </c>
      <c r="AH20" s="12"/>
      <c r="AI20" s="12">
        <f>AH20*4.6*Forside!$B$6</f>
        <v>0</v>
      </c>
      <c r="AJ20" s="92" t="e">
        <f t="shared" si="10"/>
        <v>#N/A</v>
      </c>
      <c r="AK20" s="45" t="e">
        <f>AJ20*44/28*Forside!$B$5</f>
        <v>#N/A</v>
      </c>
      <c r="AL20" s="44" t="e">
        <f t="shared" si="11"/>
        <v>#N/A</v>
      </c>
      <c r="AM20" s="44" t="e">
        <f t="shared" si="9"/>
        <v>#N/A</v>
      </c>
      <c r="AN20" s="44" t="e">
        <f t="shared" si="12"/>
        <v>#N/A</v>
      </c>
    </row>
    <row r="21" spans="1:40" x14ac:dyDescent="0.25">
      <c r="A21" s="2" t="str">
        <f>Forside!B31</f>
        <v>Pil, øvrige høstår (3,6,9,12,15)</v>
      </c>
      <c r="B21" s="2">
        <f>Forside!C31</f>
        <v>0</v>
      </c>
      <c r="C21" s="59">
        <f>Forside!G31</f>
        <v>0</v>
      </c>
      <c r="D21" s="59">
        <f>Forside!K31</f>
        <v>0</v>
      </c>
      <c r="E21" s="59">
        <f>Forside!N31</f>
        <v>0</v>
      </c>
      <c r="F21" s="108" t="e">
        <f>E21*(1/((1-VLOOKUP(B21,'Data_efterafgrøder og udlæg'!$A$3:$J$15,COLUMN('Data_efterafgrøder og udlæg'!$C$1),FALSE))*VLOOKUP(B21,'Data_efterafgrøder og udlæg'!$A$3:$I$12,COLUMN('Data_efterafgrøder og udlæg'!$B$1),FALSE)))</f>
        <v>#N/A</v>
      </c>
      <c r="G21" s="108" t="e">
        <f>F21*VLOOKUP(B21,'Data_efterafgrøder og udlæg'!$A$3:$H$12,COLUMN('Data_efterafgrøder og udlæg'!$C$1),FALSE)</f>
        <v>#N/A</v>
      </c>
      <c r="H21" s="110" t="e">
        <f t="shared" si="0"/>
        <v>#N/A</v>
      </c>
      <c r="I21" s="108" t="e">
        <f>IF(VLOOKUP(B21,'Data_efterafgrøder og udlæg'!$A$3:$O$13,COLUMN('Data_efterafgrøder og udlæg'!$N$1),FALSE)="Ja",(G21+H21),F21)</f>
        <v>#N/A</v>
      </c>
      <c r="J21" s="110" t="e">
        <f t="shared" si="1"/>
        <v>#N/A</v>
      </c>
      <c r="K21" s="110" t="e">
        <f t="shared" si="2"/>
        <v>#N/A</v>
      </c>
      <c r="L21" s="110" t="e">
        <f>VLOOKUP(B21,'Data_efterafgrøder og udlæg'!$A$3:$V$16,COLUMN('Data_efterafgrøder og udlæg'!J18),FALSE)</f>
        <v>#N/A</v>
      </c>
      <c r="M21" s="108" t="e">
        <f>K21*VLOOKUP(B21,'Data_efterafgrøder og udlæg'!$A$3:$Q$12,COLUMN('Data_efterafgrøder og udlæg'!D18),FALSE)*VLOOKUP(B21,'Data_efterafgrøder og udlæg'!$A$3:$R$14,COLUMN('Data_efterafgrøder og udlæg'!E18),FALSE)</f>
        <v>#N/A</v>
      </c>
      <c r="N21" s="108" t="e">
        <f t="shared" si="3"/>
        <v>#N/A</v>
      </c>
      <c r="O21" s="12">
        <f>D21*Forside!$B$3/100</f>
        <v>0</v>
      </c>
      <c r="P21" s="44">
        <f>O21*44/28*Forside!$B$5</f>
        <v>0</v>
      </c>
      <c r="Q21" s="45" t="e">
        <f>H21*VLOOKUP(B21,'Data_efterafgrøder og udlæg'!$A$3:$O$10,COLUMN('Data_efterafgrøder og udlæg'!$H$3),FALSE)</f>
        <v>#N/A</v>
      </c>
      <c r="R21" s="12" t="e">
        <f>Q21*Forside!$B$3/100</f>
        <v>#N/A</v>
      </c>
      <c r="S21" s="44" t="e">
        <f>R21*44/28*Forside!$B$5</f>
        <v>#N/A</v>
      </c>
      <c r="T21" s="45" t="e">
        <f>G21*VLOOKUP(B21,'Data_efterafgrøder og udlæg'!$A$3:$O$10,COLUMN('Data_efterafgrøder og udlæg'!$G$3),FALSE)</f>
        <v>#N/A</v>
      </c>
      <c r="U21" s="45" t="e">
        <f>T21*Forside!$B$3/100</f>
        <v>#N/A</v>
      </c>
      <c r="V21" s="44" t="e">
        <f>U21*44/28*Forside!$B$5</f>
        <v>#N/A</v>
      </c>
      <c r="W21" s="44">
        <f t="shared" si="7"/>
        <v>0</v>
      </c>
      <c r="X21" s="12">
        <f>D21*Forside!$B$8</f>
        <v>0</v>
      </c>
      <c r="Y21" s="54" t="e">
        <f>VLOOKUP(B21,'Data_efterafgrøder og udlæg'!$A$3:$Q$14,COLUMN('Data_efterafgrøder og udlæg'!L18),FALSE)</f>
        <v>#N/A</v>
      </c>
      <c r="Z21" s="54" t="e">
        <f>Y21*Forside!$B$9</f>
        <v>#N/A</v>
      </c>
      <c r="AA21" s="54" t="e">
        <f>VLOOKUP(B21,'Data_efterafgrøder og udlæg'!$A$3:$Q$14,COLUMN('Data_efterafgrøder og udlæg'!M18),FALSE)</f>
        <v>#N/A</v>
      </c>
      <c r="AB21" s="12" t="e">
        <f>Forside!$B$10*AA21</f>
        <v>#N/A</v>
      </c>
      <c r="AC21" s="53" t="e">
        <f>VLOOKUP(B21,'Data_efterafgrøder og udlæg'!$A$3:$R$7,COLUMN('Data_efterafgrøder og udlæg'!P18),FALSE)</f>
        <v>#N/A</v>
      </c>
      <c r="AD21" s="45" t="e">
        <f>AC21*6.4*Forside!$B$7*U21</f>
        <v>#N/A</v>
      </c>
      <c r="AE21" s="12" t="e">
        <f>VLOOKUP(B21,'Data_efterafgrøder og udlæg'!$A$3:$Q$15,COLUMN('Data_efterafgrøder og udlæg'!O18),FALSE)</f>
        <v>#N/A</v>
      </c>
      <c r="AF21" s="45" t="e">
        <f>AE21*1.7*Forside!$B$7*Beregninger_brændstofforbrug!F19</f>
        <v>#N/A</v>
      </c>
      <c r="AG21" s="44" t="e">
        <f t="shared" si="8"/>
        <v>#N/A</v>
      </c>
      <c r="AH21" s="12"/>
      <c r="AI21" s="12">
        <f>AH21*4.6*Forside!$B$6</f>
        <v>0</v>
      </c>
      <c r="AJ21" s="92" t="e">
        <f t="shared" si="10"/>
        <v>#N/A</v>
      </c>
      <c r="AK21" s="45" t="e">
        <f>AJ21*44/28*Forside!$B$5</f>
        <v>#N/A</v>
      </c>
      <c r="AL21" s="44" t="e">
        <f t="shared" si="11"/>
        <v>#N/A</v>
      </c>
      <c r="AM21" s="44" t="e">
        <f t="shared" si="9"/>
        <v>#N/A</v>
      </c>
      <c r="AN21" s="44" t="e">
        <f t="shared" si="12"/>
        <v>#N/A</v>
      </c>
    </row>
    <row r="22" spans="1:40" x14ac:dyDescent="0.25">
      <c r="A22" s="2" t="str">
        <f>Forside!B32</f>
        <v>Pil, året efter høstår (4, 7, 10, 13, 16)</v>
      </c>
      <c r="B22" s="2">
        <f>Forside!C32</f>
        <v>0</v>
      </c>
      <c r="C22" s="59">
        <f>Forside!G32</f>
        <v>0</v>
      </c>
      <c r="D22" s="59">
        <f>Forside!K32</f>
        <v>0</v>
      </c>
      <c r="E22" s="59">
        <f>Forside!N32</f>
        <v>0</v>
      </c>
      <c r="F22" s="108" t="e">
        <f>E22*(1/((1-VLOOKUP(B22,'Data_efterafgrøder og udlæg'!$A$3:$J$15,COLUMN('Data_efterafgrøder og udlæg'!$C$1),FALSE))*VLOOKUP(B22,'Data_efterafgrøder og udlæg'!$A$3:$I$12,COLUMN('Data_efterafgrøder og udlæg'!$B$1),FALSE)))</f>
        <v>#N/A</v>
      </c>
      <c r="G22" s="108" t="e">
        <f>F22*VLOOKUP(B22,'Data_efterafgrøder og udlæg'!$A$3:$H$12,COLUMN('Data_efterafgrøder og udlæg'!$C$1),FALSE)</f>
        <v>#N/A</v>
      </c>
      <c r="H22" s="110" t="e">
        <f t="shared" si="0"/>
        <v>#N/A</v>
      </c>
      <c r="I22" s="108" t="e">
        <f>IF(VLOOKUP(B22,'Data_efterafgrøder og udlæg'!$A$3:$O$13,COLUMN('Data_efterafgrøder og udlæg'!$N$1),FALSE)="Ja",(G22+H22),F22)</f>
        <v>#N/A</v>
      </c>
      <c r="J22" s="110" t="e">
        <f t="shared" si="1"/>
        <v>#N/A</v>
      </c>
      <c r="K22" s="110" t="e">
        <f t="shared" si="2"/>
        <v>#N/A</v>
      </c>
      <c r="L22" s="110" t="e">
        <f>VLOOKUP(B22,'Data_efterafgrøder og udlæg'!$A$3:$V$16,COLUMN('Data_efterafgrøder og udlæg'!J19),FALSE)</f>
        <v>#N/A</v>
      </c>
      <c r="M22" s="108" t="e">
        <f>K22*VLOOKUP(B22,'Data_efterafgrøder og udlæg'!$A$3:$Q$12,COLUMN('Data_efterafgrøder og udlæg'!D19),FALSE)*VLOOKUP(B22,'Data_efterafgrøder og udlæg'!$A$3:$R$14,COLUMN('Data_efterafgrøder og udlæg'!E19),FALSE)</f>
        <v>#N/A</v>
      </c>
      <c r="N22" s="108" t="e">
        <f t="shared" si="3"/>
        <v>#N/A</v>
      </c>
      <c r="O22" s="12">
        <f>D22*Forside!$B$3/100</f>
        <v>0</v>
      </c>
      <c r="P22" s="44">
        <f>O22*44/28*Forside!$B$5</f>
        <v>0</v>
      </c>
      <c r="Q22" s="45" t="e">
        <f>H22*VLOOKUP(B22,'Data_efterafgrøder og udlæg'!$A$3:$O$10,COLUMN('Data_efterafgrøder og udlæg'!$H$3),FALSE)</f>
        <v>#N/A</v>
      </c>
      <c r="R22" s="12" t="e">
        <f>Q22*Forside!$B$3/100</f>
        <v>#N/A</v>
      </c>
      <c r="S22" s="44" t="e">
        <f>R22*44/28*Forside!$B$5</f>
        <v>#N/A</v>
      </c>
      <c r="T22" s="45" t="e">
        <f>G22*VLOOKUP(B22,'Data_efterafgrøder og udlæg'!$A$3:$O$10,COLUMN('Data_efterafgrøder og udlæg'!$G$3),FALSE)</f>
        <v>#N/A</v>
      </c>
      <c r="U22" s="45" t="e">
        <f>T22*Forside!$B$3/100</f>
        <v>#N/A</v>
      </c>
      <c r="V22" s="44" t="e">
        <f>U22*44/28*Forside!$B$5</f>
        <v>#N/A</v>
      </c>
      <c r="W22" s="44">
        <f t="shared" si="7"/>
        <v>0</v>
      </c>
      <c r="X22" s="12">
        <f>D22*Forside!$B$8</f>
        <v>0</v>
      </c>
      <c r="Y22" s="54" t="e">
        <f>VLOOKUP(B22,'Data_efterafgrøder og udlæg'!$A$3:$Q$14,COLUMN('Data_efterafgrøder og udlæg'!L19),FALSE)</f>
        <v>#N/A</v>
      </c>
      <c r="Z22" s="54" t="e">
        <f>Y22*Forside!$B$9</f>
        <v>#N/A</v>
      </c>
      <c r="AA22" s="54" t="e">
        <f>VLOOKUP(B22,'Data_efterafgrøder og udlæg'!$A$3:$Q$14,COLUMN('Data_efterafgrøder og udlæg'!M19),FALSE)</f>
        <v>#N/A</v>
      </c>
      <c r="AB22" s="12" t="e">
        <f>Forside!$B$10*AA22</f>
        <v>#N/A</v>
      </c>
      <c r="AC22" s="53" t="e">
        <f>VLOOKUP(B22,'Data_efterafgrøder og udlæg'!$A$3:$R$7,COLUMN('Data_efterafgrøder og udlæg'!P19),FALSE)</f>
        <v>#N/A</v>
      </c>
      <c r="AD22" s="45" t="e">
        <f>AC22*6.4*Forside!$B$7*U22</f>
        <v>#N/A</v>
      </c>
      <c r="AE22" s="12" t="e">
        <f>VLOOKUP(B22,'Data_efterafgrøder og udlæg'!$A$3:$Q$15,COLUMN('Data_efterafgrøder og udlæg'!O19),FALSE)</f>
        <v>#N/A</v>
      </c>
      <c r="AF22" s="45" t="e">
        <f>AE22*1.7*Forside!$B$7*Beregninger_brændstofforbrug!F20</f>
        <v>#N/A</v>
      </c>
      <c r="AG22" s="44" t="e">
        <f t="shared" si="8"/>
        <v>#N/A</v>
      </c>
      <c r="AH22" s="12"/>
      <c r="AI22" s="12">
        <f>AH22*4.6*Forside!$B$6</f>
        <v>0</v>
      </c>
      <c r="AJ22" s="92" t="e">
        <f t="shared" si="10"/>
        <v>#N/A</v>
      </c>
      <c r="AK22" s="45" t="e">
        <f>AJ22*44/28*Forside!$B$5</f>
        <v>#N/A</v>
      </c>
      <c r="AL22" s="44" t="e">
        <f t="shared" si="11"/>
        <v>#N/A</v>
      </c>
      <c r="AM22" s="44" t="e">
        <f t="shared" si="9"/>
        <v>#N/A</v>
      </c>
      <c r="AN22" s="44" t="e">
        <f t="shared" si="12"/>
        <v>#N/A</v>
      </c>
    </row>
    <row r="23" spans="1:40" x14ac:dyDescent="0.25">
      <c r="A23" s="2" t="str">
        <f>Forside!B33</f>
        <v>Pil, 2 år efter høstår (5, 8, 11, 14, 17)</v>
      </c>
      <c r="B23" s="2">
        <f>Forside!C33</f>
        <v>0</v>
      </c>
      <c r="C23" s="59">
        <f>Forside!G33</f>
        <v>0</v>
      </c>
      <c r="D23" s="59">
        <f>Forside!K33</f>
        <v>0</v>
      </c>
      <c r="E23" s="59">
        <f>Forside!N33</f>
        <v>0</v>
      </c>
      <c r="F23" s="108" t="e">
        <f>E23*(1/((1-VLOOKUP(B23,'Data_efterafgrøder og udlæg'!$A$3:$J$15,COLUMN('Data_efterafgrøder og udlæg'!$C$1),FALSE))*VLOOKUP(B23,'Data_efterafgrøder og udlæg'!$A$3:$I$12,COLUMN('Data_efterafgrøder og udlæg'!$B$1),FALSE)))</f>
        <v>#N/A</v>
      </c>
      <c r="G23" s="108" t="e">
        <f>F23*VLOOKUP(B23,'Data_efterafgrøder og udlæg'!$A$3:$H$12,COLUMN('Data_efterafgrøder og udlæg'!$C$1),FALSE)</f>
        <v>#N/A</v>
      </c>
      <c r="H23" s="110" t="e">
        <f t="shared" si="0"/>
        <v>#N/A</v>
      </c>
      <c r="I23" s="108" t="e">
        <f>IF(VLOOKUP(B23,'Data_efterafgrøder og udlæg'!$A$3:$O$13,COLUMN('Data_efterafgrøder og udlæg'!$N$1),FALSE)="Ja",(G23+H23),F23)</f>
        <v>#N/A</v>
      </c>
      <c r="J23" s="110" t="e">
        <f t="shared" si="1"/>
        <v>#N/A</v>
      </c>
      <c r="K23" s="110" t="e">
        <f t="shared" si="2"/>
        <v>#N/A</v>
      </c>
      <c r="L23" s="110" t="e">
        <f>VLOOKUP(B23,'Data_efterafgrøder og udlæg'!$A$3:$V$16,COLUMN('Data_efterafgrøder og udlæg'!J20),FALSE)</f>
        <v>#N/A</v>
      </c>
      <c r="M23" s="108" t="e">
        <f>K23*VLOOKUP(B23,'Data_efterafgrøder og udlæg'!$A$3:$Q$12,COLUMN('Data_efterafgrøder og udlæg'!D20),FALSE)*VLOOKUP(B23,'Data_efterafgrøder og udlæg'!$A$3:$R$14,COLUMN('Data_efterafgrøder og udlæg'!E20),FALSE)</f>
        <v>#N/A</v>
      </c>
      <c r="N23" s="108" t="e">
        <f t="shared" si="3"/>
        <v>#N/A</v>
      </c>
      <c r="O23" s="12">
        <f>D23*Forside!$B$3/100</f>
        <v>0</v>
      </c>
      <c r="P23" s="44">
        <f>O23*44/28*Forside!$B$5</f>
        <v>0</v>
      </c>
      <c r="Q23" s="45" t="e">
        <f>H23*VLOOKUP(B23,'Data_efterafgrøder og udlæg'!$A$3:$O$10,COLUMN('Data_efterafgrøder og udlæg'!$H$3),FALSE)</f>
        <v>#N/A</v>
      </c>
      <c r="R23" s="12" t="e">
        <f>Q23*Forside!$B$3/100</f>
        <v>#N/A</v>
      </c>
      <c r="S23" s="44" t="e">
        <f>R23*44/28*Forside!$B$5</f>
        <v>#N/A</v>
      </c>
      <c r="T23" s="45" t="e">
        <f>G23*VLOOKUP(B23,'Data_efterafgrøder og udlæg'!$A$3:$O$10,COLUMN('Data_efterafgrøder og udlæg'!$G$3),FALSE)</f>
        <v>#N/A</v>
      </c>
      <c r="U23" s="45" t="e">
        <f>T23*Forside!$B$3/100</f>
        <v>#N/A</v>
      </c>
      <c r="V23" s="44" t="e">
        <f>U23*44/28*Forside!$B$5</f>
        <v>#N/A</v>
      </c>
      <c r="W23" s="44">
        <f t="shared" si="7"/>
        <v>0</v>
      </c>
      <c r="X23" s="12">
        <f>D23*Forside!$B$8</f>
        <v>0</v>
      </c>
      <c r="Y23" s="54" t="e">
        <f>VLOOKUP(B23,'Data_efterafgrøder og udlæg'!$A$3:$Q$14,COLUMN('Data_efterafgrøder og udlæg'!L20),FALSE)</f>
        <v>#N/A</v>
      </c>
      <c r="Z23" s="54" t="e">
        <f>Y23*Forside!$B$9</f>
        <v>#N/A</v>
      </c>
      <c r="AA23" s="54" t="e">
        <f>VLOOKUP(B23,'Data_efterafgrøder og udlæg'!$A$3:$Q$14,COLUMN('Data_efterafgrøder og udlæg'!M20),FALSE)</f>
        <v>#N/A</v>
      </c>
      <c r="AB23" s="12" t="e">
        <f>Forside!$B$10*AA23</f>
        <v>#N/A</v>
      </c>
      <c r="AC23" s="53" t="e">
        <f>VLOOKUP(B23,'Data_efterafgrøder og udlæg'!$A$3:$R$7,COLUMN('Data_efterafgrøder og udlæg'!P20),FALSE)</f>
        <v>#N/A</v>
      </c>
      <c r="AD23" s="45" t="e">
        <f>AC23*6.4*Forside!$B$7*U23</f>
        <v>#N/A</v>
      </c>
      <c r="AE23" s="12" t="e">
        <f>VLOOKUP(B23,'Data_efterafgrøder og udlæg'!$A$3:$Q$15,COLUMN('Data_efterafgrøder og udlæg'!O20),FALSE)</f>
        <v>#N/A</v>
      </c>
      <c r="AF23" s="45" t="e">
        <f>AE23*1.7*Forside!$B$7*Beregninger_brændstofforbrug!F21</f>
        <v>#N/A</v>
      </c>
      <c r="AG23" s="44" t="e">
        <f t="shared" si="8"/>
        <v>#N/A</v>
      </c>
      <c r="AH23" s="12"/>
      <c r="AI23" s="12">
        <f>AH23*4.6*Forside!$B$6</f>
        <v>0</v>
      </c>
      <c r="AJ23" s="92" t="e">
        <f t="shared" si="10"/>
        <v>#N/A</v>
      </c>
      <c r="AK23" s="45" t="e">
        <f>AJ23*44/28*Forside!$B$5</f>
        <v>#N/A</v>
      </c>
      <c r="AL23" s="44" t="e">
        <f t="shared" si="11"/>
        <v>#N/A</v>
      </c>
      <c r="AM23" s="44" t="e">
        <f t="shared" si="9"/>
        <v>#N/A</v>
      </c>
      <c r="AN23" s="44" t="e">
        <f t="shared" si="12"/>
        <v>#N/A</v>
      </c>
    </row>
    <row r="24" spans="1:40" x14ac:dyDescent="0.25">
      <c r="A24" s="2" t="str">
        <f>Forside!B34</f>
        <v>Pil, rydningsår (18)</v>
      </c>
      <c r="B24" s="2">
        <f>Forside!C34</f>
        <v>0</v>
      </c>
      <c r="C24" s="59">
        <f>Forside!G34</f>
        <v>0</v>
      </c>
      <c r="D24" s="59">
        <f>Forside!K34</f>
        <v>0</v>
      </c>
      <c r="E24" s="59">
        <f>Forside!N34</f>
        <v>0</v>
      </c>
      <c r="F24" s="108" t="e">
        <f>E24*(1/((1-VLOOKUP(B24,'Data_efterafgrøder og udlæg'!$A$3:$J$15,COLUMN('Data_efterafgrøder og udlæg'!$C$1),FALSE))*VLOOKUP(B24,'Data_efterafgrøder og udlæg'!$A$3:$I$12,COLUMN('Data_efterafgrøder og udlæg'!$B$1),FALSE)))</f>
        <v>#N/A</v>
      </c>
      <c r="G24" s="108" t="e">
        <f>F24*VLOOKUP(B24,'Data_efterafgrøder og udlæg'!$A$3:$H$12,COLUMN('Data_efterafgrøder og udlæg'!$C$1),FALSE)</f>
        <v>#N/A</v>
      </c>
      <c r="H24" s="110" t="e">
        <f t="shared" si="0"/>
        <v>#N/A</v>
      </c>
      <c r="I24" s="108" t="e">
        <f>IF(VLOOKUP(B24,'Data_efterafgrøder og udlæg'!$A$3:$O$13,COLUMN('Data_efterafgrøder og udlæg'!$N$1),FALSE)="Ja",(G24+H24),F24)</f>
        <v>#N/A</v>
      </c>
      <c r="J24" s="110" t="e">
        <f t="shared" si="1"/>
        <v>#N/A</v>
      </c>
      <c r="K24" s="110" t="e">
        <f t="shared" si="2"/>
        <v>#N/A</v>
      </c>
      <c r="L24" s="110" t="e">
        <f>VLOOKUP(B24,'Data_efterafgrøder og udlæg'!$A$3:$V$16,COLUMN('Data_efterafgrøder og udlæg'!J21),FALSE)</f>
        <v>#N/A</v>
      </c>
      <c r="M24" s="108" t="e">
        <f>K24*VLOOKUP(B24,'Data_efterafgrøder og udlæg'!$A$3:$Q$12,COLUMN('Data_efterafgrøder og udlæg'!D21),FALSE)*VLOOKUP(B24,'Data_efterafgrøder og udlæg'!$A$3:$R$14,COLUMN('Data_efterafgrøder og udlæg'!E21),FALSE)</f>
        <v>#N/A</v>
      </c>
      <c r="N24" s="108" t="e">
        <f t="shared" si="3"/>
        <v>#N/A</v>
      </c>
      <c r="O24" s="12">
        <f>D24*Forside!$B$3/100</f>
        <v>0</v>
      </c>
      <c r="P24" s="44">
        <f>O24*44/28*Forside!$B$5</f>
        <v>0</v>
      </c>
      <c r="Q24" s="45" t="e">
        <f>H24*VLOOKUP(B24,'Data_efterafgrøder og udlæg'!$A$3:$O$10,COLUMN('Data_efterafgrøder og udlæg'!$H$3),FALSE)</f>
        <v>#N/A</v>
      </c>
      <c r="R24" s="12" t="e">
        <f>Q24*Forside!$B$3/100</f>
        <v>#N/A</v>
      </c>
      <c r="S24" s="44" t="e">
        <f>R24*44/28*Forside!$B$5</f>
        <v>#N/A</v>
      </c>
      <c r="T24" s="45" t="e">
        <f>G24*VLOOKUP(B24,'Data_efterafgrøder og udlæg'!$A$3:$O$10,COLUMN('Data_efterafgrøder og udlæg'!$G$3),FALSE)</f>
        <v>#N/A</v>
      </c>
      <c r="U24" s="45" t="e">
        <f>T24*Forside!$B$3/100</f>
        <v>#N/A</v>
      </c>
      <c r="V24" s="44" t="e">
        <f>U24*44/28*Forside!$B$5</f>
        <v>#N/A</v>
      </c>
      <c r="W24" s="44">
        <f t="shared" si="7"/>
        <v>0</v>
      </c>
      <c r="X24" s="12">
        <f>D24*Forside!$B$8</f>
        <v>0</v>
      </c>
      <c r="Y24" s="54" t="e">
        <f>VLOOKUP(B24,'Data_efterafgrøder og udlæg'!$A$3:$Q$14,COLUMN('Data_efterafgrøder og udlæg'!L21),FALSE)</f>
        <v>#N/A</v>
      </c>
      <c r="Z24" s="54" t="e">
        <f>Y24*Forside!$B$9</f>
        <v>#N/A</v>
      </c>
      <c r="AA24" s="54" t="e">
        <f>VLOOKUP(B24,'Data_efterafgrøder og udlæg'!$A$3:$Q$14,COLUMN('Data_efterafgrøder og udlæg'!M21),FALSE)</f>
        <v>#N/A</v>
      </c>
      <c r="AB24" s="12" t="e">
        <f>Forside!$B$10*AA24</f>
        <v>#N/A</v>
      </c>
      <c r="AC24" s="53" t="e">
        <f>VLOOKUP(B24,'Data_efterafgrøder og udlæg'!$A$3:$R$7,COLUMN('Data_efterafgrøder og udlæg'!P21),FALSE)</f>
        <v>#N/A</v>
      </c>
      <c r="AD24" s="45" t="e">
        <f>AC24*6.4*Forside!$B$7*U24</f>
        <v>#N/A</v>
      </c>
      <c r="AE24" s="12" t="e">
        <f>VLOOKUP(B24,'Data_efterafgrøder og udlæg'!$A$3:$Q$15,COLUMN('Data_efterafgrøder og udlæg'!O21),FALSE)</f>
        <v>#N/A</v>
      </c>
      <c r="AF24" s="45" t="e">
        <f>AE24*1.7*Forside!$B$7*Beregninger_brændstofforbrug!F22</f>
        <v>#N/A</v>
      </c>
      <c r="AG24" s="44" t="e">
        <f t="shared" si="8"/>
        <v>#N/A</v>
      </c>
      <c r="AH24" s="12"/>
      <c r="AI24" s="12">
        <f>AH24*4.6*Forside!$B$6</f>
        <v>0</v>
      </c>
      <c r="AJ24" s="92" t="e">
        <f t="shared" si="10"/>
        <v>#N/A</v>
      </c>
      <c r="AK24" s="45" t="e">
        <f>AJ24*44/28*Forside!$B$5</f>
        <v>#N/A</v>
      </c>
      <c r="AL24" s="44" t="e">
        <f t="shared" si="11"/>
        <v>#N/A</v>
      </c>
      <c r="AM24" s="44" t="e">
        <f t="shared" si="9"/>
        <v>#N/A</v>
      </c>
      <c r="AN24" s="44" t="e">
        <f t="shared" si="12"/>
        <v>#N/A</v>
      </c>
    </row>
    <row r="25" spans="1:40" x14ac:dyDescent="0.25">
      <c r="A25" s="2">
        <f>Forside!B35</f>
        <v>0</v>
      </c>
      <c r="B25" s="2">
        <f>Forside!C35</f>
        <v>0</v>
      </c>
      <c r="C25" s="59">
        <f>Forside!G35</f>
        <v>0</v>
      </c>
      <c r="D25" s="59">
        <f>Forside!K35</f>
        <v>0</v>
      </c>
      <c r="E25" s="59">
        <f>Forside!N35</f>
        <v>0</v>
      </c>
      <c r="F25" s="108" t="e">
        <f>E25*(1/((1-VLOOKUP(B25,'Data_efterafgrøder og udlæg'!$A$3:$J$15,COLUMN('Data_efterafgrøder og udlæg'!$C$1),FALSE))*VLOOKUP(B25,'Data_efterafgrøder og udlæg'!$A$3:$I$12,COLUMN('Data_efterafgrøder og udlæg'!$B$1),FALSE)))</f>
        <v>#N/A</v>
      </c>
      <c r="G25" s="108" t="e">
        <f>F25*VLOOKUP(B25,'Data_efterafgrøder og udlæg'!$A$3:$H$12,COLUMN('Data_efterafgrøder og udlæg'!$C$1),FALSE)</f>
        <v>#N/A</v>
      </c>
      <c r="H25" s="110" t="e">
        <f t="shared" si="0"/>
        <v>#N/A</v>
      </c>
      <c r="I25" s="108" t="e">
        <f>IF(VLOOKUP(B25,'Data_efterafgrøder og udlæg'!$A$3:$O$13,COLUMN('Data_efterafgrøder og udlæg'!$N$1),FALSE)="Ja",(G25+H25),F25)</f>
        <v>#N/A</v>
      </c>
      <c r="J25" s="110" t="e">
        <f t="shared" si="1"/>
        <v>#N/A</v>
      </c>
      <c r="K25" s="110" t="e">
        <f t="shared" si="2"/>
        <v>#N/A</v>
      </c>
      <c r="L25" s="110" t="e">
        <f>VLOOKUP(B25,'Data_efterafgrøder og udlæg'!$A$3:$V$16,COLUMN('Data_efterafgrøder og udlæg'!J22),FALSE)</f>
        <v>#N/A</v>
      </c>
      <c r="M25" s="108" t="e">
        <f>K25*VLOOKUP(B25,'Data_efterafgrøder og udlæg'!$A$3:$Q$12,COLUMN('Data_efterafgrøder og udlæg'!D22),FALSE)*VLOOKUP(B25,'Data_efterafgrøder og udlæg'!$A$3:$R$14,COLUMN('Data_efterafgrøder og udlæg'!E22),FALSE)</f>
        <v>#N/A</v>
      </c>
      <c r="N25" s="108" t="e">
        <f t="shared" si="3"/>
        <v>#N/A</v>
      </c>
      <c r="O25" s="12">
        <f>D25*Forside!$B$3/100</f>
        <v>0</v>
      </c>
      <c r="P25" s="44">
        <f>O25*44/28*Forside!$B$5</f>
        <v>0</v>
      </c>
      <c r="Q25" s="45" t="e">
        <f>H25*VLOOKUP(B25,'Data_efterafgrøder og udlæg'!$A$3:$O$10,COLUMN('Data_efterafgrøder og udlæg'!$H$3),FALSE)</f>
        <v>#N/A</v>
      </c>
      <c r="R25" s="12" t="e">
        <f>Q25*Forside!$B$3/100</f>
        <v>#N/A</v>
      </c>
      <c r="S25" s="44" t="e">
        <f>R25*44/28*Forside!$B$5</f>
        <v>#N/A</v>
      </c>
      <c r="T25" s="45" t="e">
        <f>G25*VLOOKUP(B25,'Data_efterafgrøder og udlæg'!$A$3:$O$10,COLUMN('Data_efterafgrøder og udlæg'!$G$3),FALSE)</f>
        <v>#N/A</v>
      </c>
      <c r="U25" s="45" t="e">
        <f>T25*Forside!$B$3/100</f>
        <v>#N/A</v>
      </c>
      <c r="V25" s="44" t="e">
        <f>U25*44/28*Forside!$B$5</f>
        <v>#N/A</v>
      </c>
      <c r="W25" s="44">
        <f t="shared" si="7"/>
        <v>0</v>
      </c>
      <c r="X25" s="12">
        <f>D25*Forside!$B$8</f>
        <v>0</v>
      </c>
      <c r="Y25" s="54" t="e">
        <f>VLOOKUP(B25,'Data_efterafgrøder og udlæg'!$A$3:$Q$14,COLUMN('Data_efterafgrøder og udlæg'!L22),FALSE)</f>
        <v>#N/A</v>
      </c>
      <c r="Z25" s="54" t="e">
        <f>Y25*Forside!$B$9</f>
        <v>#N/A</v>
      </c>
      <c r="AA25" s="54" t="e">
        <f>VLOOKUP(B25,'Data_efterafgrøder og udlæg'!$A$3:$Q$14,COLUMN('Data_efterafgrøder og udlæg'!M22),FALSE)</f>
        <v>#N/A</v>
      </c>
      <c r="AB25" s="12" t="e">
        <f>Forside!$B$10*AA25</f>
        <v>#N/A</v>
      </c>
      <c r="AC25" s="53" t="e">
        <f>VLOOKUP(B25,'Data_efterafgrøder og udlæg'!$A$3:$R$7,COLUMN('Data_efterafgrøder og udlæg'!P22),FALSE)</f>
        <v>#N/A</v>
      </c>
      <c r="AD25" s="45" t="e">
        <f>AC25*6.4*Forside!$B$7*U25</f>
        <v>#N/A</v>
      </c>
      <c r="AE25" s="12" t="e">
        <f>VLOOKUP(B25,'Data_efterafgrøder og udlæg'!$A$3:$Q$15,COLUMN('Data_efterafgrøder og udlæg'!O22),FALSE)</f>
        <v>#N/A</v>
      </c>
      <c r="AF25" s="45" t="e">
        <f>AE25*1.7*Forside!$B$7*Beregninger_brændstofforbrug!F23</f>
        <v>#N/A</v>
      </c>
      <c r="AG25" s="44" t="e">
        <f t="shared" si="8"/>
        <v>#N/A</v>
      </c>
      <c r="AH25" s="12"/>
      <c r="AI25" s="12">
        <f>AH25*4.6*Forside!$B$6</f>
        <v>0</v>
      </c>
      <c r="AJ25" s="92" t="e">
        <f t="shared" si="10"/>
        <v>#N/A</v>
      </c>
      <c r="AK25" s="45" t="e">
        <f>AJ25*44/28*Forside!$B$5</f>
        <v>#N/A</v>
      </c>
      <c r="AL25" s="44" t="e">
        <f t="shared" si="11"/>
        <v>#N/A</v>
      </c>
      <c r="AM25" s="44" t="e">
        <f t="shared" si="9"/>
        <v>#N/A</v>
      </c>
      <c r="AN25" s="44" t="e">
        <f t="shared" si="12"/>
        <v>#N/A</v>
      </c>
    </row>
    <row r="26" spans="1:40" x14ac:dyDescent="0.25">
      <c r="A26" s="2">
        <f>Forside!B36</f>
        <v>0</v>
      </c>
      <c r="B26" s="2">
        <f>Forside!C36</f>
        <v>0</v>
      </c>
      <c r="C26" s="59">
        <f>Forside!G36</f>
        <v>0</v>
      </c>
      <c r="D26" s="59">
        <f>Forside!K36</f>
        <v>0</v>
      </c>
      <c r="E26" s="59">
        <f>Forside!N36</f>
        <v>0</v>
      </c>
      <c r="F26" s="108" t="e">
        <f>E26*(1/((1-VLOOKUP(B26,'Data_efterafgrøder og udlæg'!$A$3:$J$15,COLUMN('Data_efterafgrøder og udlæg'!$C$1),FALSE))*VLOOKUP(B26,'Data_efterafgrøder og udlæg'!$A$3:$I$12,COLUMN('Data_efterafgrøder og udlæg'!$B$1),FALSE)))</f>
        <v>#N/A</v>
      </c>
      <c r="G26" s="108" t="e">
        <f>F26*VLOOKUP(B26,'Data_efterafgrøder og udlæg'!$A$3:$H$12,COLUMN('Data_efterafgrøder og udlæg'!$C$1),FALSE)</f>
        <v>#N/A</v>
      </c>
      <c r="H26" s="110" t="e">
        <f t="shared" si="0"/>
        <v>#N/A</v>
      </c>
      <c r="I26" s="108" t="e">
        <f>IF(VLOOKUP(B26,'Data_efterafgrøder og udlæg'!$A$3:$O$13,COLUMN('Data_efterafgrøder og udlæg'!$N$1),FALSE)="Ja",(G26+H26),F26)</f>
        <v>#N/A</v>
      </c>
      <c r="J26" s="110" t="e">
        <f t="shared" si="1"/>
        <v>#N/A</v>
      </c>
      <c r="K26" s="110" t="e">
        <f t="shared" si="2"/>
        <v>#N/A</v>
      </c>
      <c r="L26" s="110" t="e">
        <f>VLOOKUP(B26,'Data_efterafgrøder og udlæg'!$A$3:$V$16,COLUMN('Data_efterafgrøder og udlæg'!J23),FALSE)</f>
        <v>#N/A</v>
      </c>
      <c r="M26" s="108" t="e">
        <f>K26*VLOOKUP(B26,'Data_efterafgrøder og udlæg'!$A$3:$Q$12,COLUMN('Data_efterafgrøder og udlæg'!D23),FALSE)*VLOOKUP(B26,'Data_efterafgrøder og udlæg'!$A$3:$R$14,COLUMN('Data_efterafgrøder og udlæg'!E23),FALSE)</f>
        <v>#N/A</v>
      </c>
      <c r="N26" s="108" t="e">
        <f t="shared" si="3"/>
        <v>#N/A</v>
      </c>
      <c r="O26" s="12">
        <f>D26*Forside!$B$3/100</f>
        <v>0</v>
      </c>
      <c r="P26" s="44">
        <f>O26*44/28*Forside!$B$5</f>
        <v>0</v>
      </c>
      <c r="Q26" s="45" t="e">
        <f>H26*VLOOKUP(B26,'Data_efterafgrøder og udlæg'!$A$3:$O$10,COLUMN('Data_efterafgrøder og udlæg'!$H$3),FALSE)</f>
        <v>#N/A</v>
      </c>
      <c r="R26" s="12" t="e">
        <f>Q26*Forside!$B$3/100</f>
        <v>#N/A</v>
      </c>
      <c r="S26" s="44" t="e">
        <f>R26*44/28*Forside!$B$5</f>
        <v>#N/A</v>
      </c>
      <c r="T26" s="45" t="e">
        <f>G26*VLOOKUP(B26,'Data_efterafgrøder og udlæg'!$A$3:$O$10,COLUMN('Data_efterafgrøder og udlæg'!$G$3),FALSE)</f>
        <v>#N/A</v>
      </c>
      <c r="U26" s="45" t="e">
        <f>T26*Forside!$B$3/100</f>
        <v>#N/A</v>
      </c>
      <c r="V26" s="44" t="e">
        <f>U26*44/28*Forside!$B$5</f>
        <v>#N/A</v>
      </c>
      <c r="W26" s="44">
        <f t="shared" si="7"/>
        <v>0</v>
      </c>
      <c r="X26" s="12">
        <f>D26*Forside!$B$8</f>
        <v>0</v>
      </c>
      <c r="Y26" s="54" t="e">
        <f>VLOOKUP(B26,'Data_efterafgrøder og udlæg'!$A$3:$Q$14,COLUMN('Data_efterafgrøder og udlæg'!L23),FALSE)</f>
        <v>#N/A</v>
      </c>
      <c r="Z26" s="54" t="e">
        <f>Y26*Forside!$B$9</f>
        <v>#N/A</v>
      </c>
      <c r="AA26" s="54" t="e">
        <f>VLOOKUP(B26,'Data_efterafgrøder og udlæg'!$A$3:$Q$14,COLUMN('Data_efterafgrøder og udlæg'!M23),FALSE)</f>
        <v>#N/A</v>
      </c>
      <c r="AB26" s="12" t="e">
        <f>Forside!$B$10*AA26</f>
        <v>#N/A</v>
      </c>
      <c r="AC26" s="53" t="e">
        <f>VLOOKUP(B26,'Data_efterafgrøder og udlæg'!$A$3:$R$7,COLUMN('Data_efterafgrøder og udlæg'!P23),FALSE)</f>
        <v>#N/A</v>
      </c>
      <c r="AD26" s="45" t="e">
        <f>AC26*6.4*Forside!$B$7*U26</f>
        <v>#N/A</v>
      </c>
      <c r="AE26" s="12" t="e">
        <f>VLOOKUP(B26,'Data_efterafgrøder og udlæg'!$A$3:$Q$15,COLUMN('Data_efterafgrøder og udlæg'!O23),FALSE)</f>
        <v>#N/A</v>
      </c>
      <c r="AF26" s="45" t="e">
        <f>AE26*1.7*Forside!$B$7*Beregninger_brændstofforbrug!F24</f>
        <v>#N/A</v>
      </c>
      <c r="AG26" s="44" t="e">
        <f t="shared" si="8"/>
        <v>#N/A</v>
      </c>
      <c r="AH26" s="12"/>
      <c r="AI26" s="12">
        <f>AH26*4.6*Forside!$B$6</f>
        <v>0</v>
      </c>
      <c r="AJ26" s="92" t="e">
        <f t="shared" si="10"/>
        <v>#N/A</v>
      </c>
      <c r="AK26" s="45" t="e">
        <f>AJ26*44/28*Forside!$B$5</f>
        <v>#N/A</v>
      </c>
      <c r="AL26" s="44" t="e">
        <f t="shared" si="11"/>
        <v>#N/A</v>
      </c>
      <c r="AM26" s="44" t="e">
        <f t="shared" si="9"/>
        <v>#N/A</v>
      </c>
      <c r="AN26" s="44" t="e">
        <f t="shared" si="12"/>
        <v>#N/A</v>
      </c>
    </row>
    <row r="27" spans="1:40" x14ac:dyDescent="0.25">
      <c r="A27" s="2">
        <f>Forside!B37</f>
        <v>0</v>
      </c>
      <c r="B27" s="2">
        <f>Forside!C37</f>
        <v>0</v>
      </c>
      <c r="C27" s="59">
        <f>Forside!G37</f>
        <v>0</v>
      </c>
      <c r="D27" s="59">
        <f>Forside!K37</f>
        <v>0</v>
      </c>
      <c r="E27" s="59">
        <f>Forside!N37</f>
        <v>0</v>
      </c>
      <c r="F27" s="108" t="e">
        <f>E27*(1/((1-VLOOKUP(B27,'Data_efterafgrøder og udlæg'!$A$3:$J$15,COLUMN('Data_efterafgrøder og udlæg'!$C$1),FALSE))*VLOOKUP(B27,'Data_efterafgrøder og udlæg'!$A$3:$I$12,COLUMN('Data_efterafgrøder og udlæg'!$B$1),FALSE)))</f>
        <v>#N/A</v>
      </c>
      <c r="G27" s="108" t="e">
        <f>F27*VLOOKUP(B27,'Data_efterafgrøder og udlæg'!$A$3:$H$12,COLUMN('Data_efterafgrøder og udlæg'!$C$1),FALSE)</f>
        <v>#N/A</v>
      </c>
      <c r="H27" s="110" t="e">
        <f t="shared" si="0"/>
        <v>#N/A</v>
      </c>
      <c r="I27" s="108" t="e">
        <f>IF(VLOOKUP(B27,'Data_efterafgrøder og udlæg'!$A$3:$O$13,COLUMN('Data_efterafgrøder og udlæg'!$N$1),FALSE)="Ja",(G27+H27),F27)</f>
        <v>#N/A</v>
      </c>
      <c r="J27" s="110" t="e">
        <f t="shared" si="1"/>
        <v>#N/A</v>
      </c>
      <c r="K27" s="110" t="e">
        <f t="shared" si="2"/>
        <v>#N/A</v>
      </c>
      <c r="L27" s="110" t="e">
        <f>VLOOKUP(B27,'Data_efterafgrøder og udlæg'!$A$3:$V$16,COLUMN('Data_efterafgrøder og udlæg'!J24),FALSE)</f>
        <v>#N/A</v>
      </c>
      <c r="M27" s="108" t="e">
        <f>K27*VLOOKUP(B27,'Data_efterafgrøder og udlæg'!$A$3:$Q$12,COLUMN('Data_efterafgrøder og udlæg'!D24),FALSE)*VLOOKUP(B27,'Data_efterafgrøder og udlæg'!$A$3:$R$14,COLUMN('Data_efterafgrøder og udlæg'!E24),FALSE)</f>
        <v>#N/A</v>
      </c>
      <c r="N27" s="108" t="e">
        <f t="shared" si="3"/>
        <v>#N/A</v>
      </c>
      <c r="O27" s="12">
        <f>D27*Forside!$B$3/100</f>
        <v>0</v>
      </c>
      <c r="P27" s="44">
        <f>O27*44/28*Forside!$B$5</f>
        <v>0</v>
      </c>
      <c r="Q27" s="45" t="e">
        <f>H27*VLOOKUP(B27,'Data_efterafgrøder og udlæg'!$A$3:$O$10,COLUMN('Data_efterafgrøder og udlæg'!$H$3),FALSE)</f>
        <v>#N/A</v>
      </c>
      <c r="R27" s="12" t="e">
        <f>Q27*Forside!$B$3/100</f>
        <v>#N/A</v>
      </c>
      <c r="S27" s="44" t="e">
        <f>R27*44/28*Forside!$B$5</f>
        <v>#N/A</v>
      </c>
      <c r="T27" s="45" t="e">
        <f>G27*VLOOKUP(B27,'Data_efterafgrøder og udlæg'!$A$3:$O$10,COLUMN('Data_efterafgrøder og udlæg'!$G$3),FALSE)</f>
        <v>#N/A</v>
      </c>
      <c r="U27" s="45" t="e">
        <f>T27*Forside!$B$3/100</f>
        <v>#N/A</v>
      </c>
      <c r="V27" s="44" t="e">
        <f>U27*44/28*Forside!$B$5</f>
        <v>#N/A</v>
      </c>
      <c r="W27" s="44">
        <f t="shared" si="7"/>
        <v>0</v>
      </c>
      <c r="X27" s="12">
        <f>D27*Forside!$B$8</f>
        <v>0</v>
      </c>
      <c r="Y27" s="54" t="e">
        <f>VLOOKUP(B27,'Data_efterafgrøder og udlæg'!$A$3:$Q$14,COLUMN('Data_efterafgrøder og udlæg'!L24),FALSE)</f>
        <v>#N/A</v>
      </c>
      <c r="Z27" s="54" t="e">
        <f>Y27*Forside!$B$9</f>
        <v>#N/A</v>
      </c>
      <c r="AA27" s="54" t="e">
        <f>VLOOKUP(B27,'Data_efterafgrøder og udlæg'!$A$3:$Q$14,COLUMN('Data_efterafgrøder og udlæg'!M24),FALSE)</f>
        <v>#N/A</v>
      </c>
      <c r="AB27" s="12" t="e">
        <f>Forside!$B$10*AA27</f>
        <v>#N/A</v>
      </c>
      <c r="AC27" s="53" t="e">
        <f>VLOOKUP(B27,'Data_efterafgrøder og udlæg'!$A$3:$R$7,COLUMN('Data_efterafgrøder og udlæg'!P24),FALSE)</f>
        <v>#N/A</v>
      </c>
      <c r="AD27" s="45" t="e">
        <f>AC27*6.4*Forside!$B$7*U27</f>
        <v>#N/A</v>
      </c>
      <c r="AE27" s="12" t="e">
        <f>VLOOKUP(B27,'Data_efterafgrøder og udlæg'!$A$3:$Q$15,COLUMN('Data_efterafgrøder og udlæg'!O24),FALSE)</f>
        <v>#N/A</v>
      </c>
      <c r="AF27" s="45" t="e">
        <f>AE27*1.7*Forside!$B$7*Beregninger_brændstofforbrug!F25</f>
        <v>#N/A</v>
      </c>
      <c r="AG27" s="44" t="e">
        <f t="shared" si="8"/>
        <v>#N/A</v>
      </c>
      <c r="AH27" s="12"/>
      <c r="AI27" s="12">
        <f>AH27*4.6*Forside!$B$6</f>
        <v>0</v>
      </c>
      <c r="AJ27" s="92" t="e">
        <f t="shared" si="10"/>
        <v>#N/A</v>
      </c>
      <c r="AK27" s="45" t="e">
        <f>AJ27*44/28*Forside!$B$5</f>
        <v>#N/A</v>
      </c>
      <c r="AL27" s="44" t="e">
        <f t="shared" si="11"/>
        <v>#N/A</v>
      </c>
      <c r="AM27" s="44" t="e">
        <f t="shared" si="9"/>
        <v>#N/A</v>
      </c>
      <c r="AN27" s="44" t="e">
        <f t="shared" si="12"/>
        <v>#N/A</v>
      </c>
    </row>
    <row r="28" spans="1:40" x14ac:dyDescent="0.25">
      <c r="A28" s="2">
        <f>Forside!B38</f>
        <v>0</v>
      </c>
      <c r="B28" s="2">
        <f>Forside!C38</f>
        <v>0</v>
      </c>
      <c r="C28" s="59">
        <f>Forside!G38</f>
        <v>0</v>
      </c>
      <c r="D28" s="59">
        <f>Forside!K38</f>
        <v>0</v>
      </c>
      <c r="E28" s="59">
        <f>Forside!N38</f>
        <v>0</v>
      </c>
      <c r="F28" s="108" t="e">
        <f>E28*(1/((1-VLOOKUP(B28,'Data_efterafgrøder og udlæg'!$A$3:$J$15,COLUMN('Data_efterafgrøder og udlæg'!$C$1),FALSE))*VLOOKUP(B28,'Data_efterafgrøder og udlæg'!$A$3:$I$12,COLUMN('Data_efterafgrøder og udlæg'!$B$1),FALSE)))</f>
        <v>#N/A</v>
      </c>
      <c r="G28" s="108" t="e">
        <f>F28*VLOOKUP(B28,'Data_efterafgrøder og udlæg'!$A$3:$H$12,COLUMN('Data_efterafgrøder og udlæg'!$C$1),FALSE)</f>
        <v>#N/A</v>
      </c>
      <c r="H28" s="110" t="e">
        <f t="shared" si="0"/>
        <v>#N/A</v>
      </c>
      <c r="I28" s="108" t="e">
        <f>IF(VLOOKUP(B28,'Data_efterafgrøder og udlæg'!$A$3:$O$13,COLUMN('Data_efterafgrøder og udlæg'!$N$1),FALSE)="Ja",(G28+H28),F28)</f>
        <v>#N/A</v>
      </c>
      <c r="J28" s="110" t="e">
        <f t="shared" si="1"/>
        <v>#N/A</v>
      </c>
      <c r="K28" s="110" t="e">
        <f t="shared" si="2"/>
        <v>#N/A</v>
      </c>
      <c r="L28" s="110" t="e">
        <f>VLOOKUP(B28,'Data_efterafgrøder og udlæg'!$A$3:$V$16,COLUMN('Data_efterafgrøder og udlæg'!J25),FALSE)</f>
        <v>#N/A</v>
      </c>
      <c r="M28" s="108" t="e">
        <f>K28*VLOOKUP(B28,'Data_efterafgrøder og udlæg'!$A$3:$Q$12,COLUMN('Data_efterafgrøder og udlæg'!D25),FALSE)*VLOOKUP(B28,'Data_efterafgrøder og udlæg'!$A$3:$R$14,COLUMN('Data_efterafgrøder og udlæg'!E25),FALSE)</f>
        <v>#N/A</v>
      </c>
      <c r="N28" s="108" t="e">
        <f t="shared" si="3"/>
        <v>#N/A</v>
      </c>
      <c r="O28" s="12">
        <f>D28*Forside!$B$3/100</f>
        <v>0</v>
      </c>
      <c r="P28" s="44">
        <f>O28*44/28*Forside!$B$5</f>
        <v>0</v>
      </c>
      <c r="Q28" s="45" t="e">
        <f>H28*VLOOKUP(B28,'Data_efterafgrøder og udlæg'!$A$3:$O$10,COLUMN('Data_efterafgrøder og udlæg'!$H$3),FALSE)</f>
        <v>#N/A</v>
      </c>
      <c r="R28" s="12" t="e">
        <f>Q28*Forside!$B$3/100</f>
        <v>#N/A</v>
      </c>
      <c r="S28" s="44" t="e">
        <f>R28*44/28*Forside!$B$5</f>
        <v>#N/A</v>
      </c>
      <c r="T28" s="45" t="e">
        <f>G28*VLOOKUP(B28,'Data_efterafgrøder og udlæg'!$A$3:$O$10,COLUMN('Data_efterafgrøder og udlæg'!$G$3),FALSE)</f>
        <v>#N/A</v>
      </c>
      <c r="U28" s="45" t="e">
        <f>T28*Forside!$B$3/100</f>
        <v>#N/A</v>
      </c>
      <c r="V28" s="44" t="e">
        <f>U28*44/28*Forside!$B$5</f>
        <v>#N/A</v>
      </c>
      <c r="W28" s="44">
        <f t="shared" si="7"/>
        <v>0</v>
      </c>
      <c r="X28" s="12">
        <f>D28*Forside!$B$8</f>
        <v>0</v>
      </c>
      <c r="Y28" s="54" t="e">
        <f>VLOOKUP(B28,'Data_efterafgrøder og udlæg'!$A$3:$Q$14,COLUMN('Data_efterafgrøder og udlæg'!L25),FALSE)</f>
        <v>#N/A</v>
      </c>
      <c r="Z28" s="54" t="e">
        <f>Y28*Forside!$B$9</f>
        <v>#N/A</v>
      </c>
      <c r="AA28" s="54" t="e">
        <f>VLOOKUP(B28,'Data_efterafgrøder og udlæg'!$A$3:$Q$14,COLUMN('Data_efterafgrøder og udlæg'!M25),FALSE)</f>
        <v>#N/A</v>
      </c>
      <c r="AB28" s="12" t="e">
        <f>Forside!$B$10*AA28</f>
        <v>#N/A</v>
      </c>
      <c r="AC28" s="53" t="e">
        <f>VLOOKUP(B28,'Data_efterafgrøder og udlæg'!$A$3:$R$7,COLUMN('Data_efterafgrøder og udlæg'!P25),FALSE)</f>
        <v>#N/A</v>
      </c>
      <c r="AD28" s="45" t="e">
        <f>AC28*6.4*Forside!$B$7*U28</f>
        <v>#N/A</v>
      </c>
      <c r="AE28" s="12" t="e">
        <f>VLOOKUP(B28,'Data_efterafgrøder og udlæg'!$A$3:$Q$15,COLUMN('Data_efterafgrøder og udlæg'!O25),FALSE)</f>
        <v>#N/A</v>
      </c>
      <c r="AF28" s="45" t="e">
        <f>AE28*1.7*Forside!$B$7*Beregninger_brændstofforbrug!F26</f>
        <v>#N/A</v>
      </c>
      <c r="AG28" s="44" t="e">
        <f t="shared" si="8"/>
        <v>#N/A</v>
      </c>
      <c r="AH28" s="12"/>
      <c r="AI28" s="12">
        <f>AH28*4.6*Forside!$B$6</f>
        <v>0</v>
      </c>
      <c r="AJ28" s="92" t="e">
        <f t="shared" si="10"/>
        <v>#N/A</v>
      </c>
      <c r="AK28" s="45" t="e">
        <f>AJ28*44/28*Forside!$B$5</f>
        <v>#N/A</v>
      </c>
      <c r="AL28" s="44" t="e">
        <f t="shared" si="11"/>
        <v>#N/A</v>
      </c>
      <c r="AM28" s="44" t="e">
        <f t="shared" si="9"/>
        <v>#N/A</v>
      </c>
      <c r="AN28" s="44" t="e">
        <f t="shared" si="12"/>
        <v>#N/A</v>
      </c>
    </row>
    <row r="29" spans="1:40" x14ac:dyDescent="0.25">
      <c r="A29" s="2">
        <f>Forside!B39</f>
        <v>0</v>
      </c>
      <c r="B29" s="2">
        <f>Forside!C39</f>
        <v>0</v>
      </c>
      <c r="C29" s="59">
        <f>Forside!G39</f>
        <v>0</v>
      </c>
      <c r="D29" s="59">
        <f>Forside!K39</f>
        <v>0</v>
      </c>
      <c r="E29" s="59">
        <f>Forside!N39</f>
        <v>0</v>
      </c>
      <c r="F29" s="108" t="e">
        <f>E29*(1/((1-VLOOKUP(B29,'Data_efterafgrøder og udlæg'!$A$3:$J$15,COLUMN('Data_efterafgrøder og udlæg'!$C$1),FALSE))*VLOOKUP(B29,'Data_efterafgrøder og udlæg'!$A$3:$I$12,COLUMN('Data_efterafgrøder og udlæg'!$B$1),FALSE)))</f>
        <v>#N/A</v>
      </c>
      <c r="G29" s="108" t="e">
        <f>F29*VLOOKUP(B29,'Data_efterafgrøder og udlæg'!$A$3:$H$12,COLUMN('Data_efterafgrøder og udlæg'!$C$1),FALSE)</f>
        <v>#N/A</v>
      </c>
      <c r="H29" s="110" t="e">
        <f t="shared" si="0"/>
        <v>#N/A</v>
      </c>
      <c r="I29" s="108" t="e">
        <f>IF(VLOOKUP(B29,'Data_efterafgrøder og udlæg'!$A$3:$O$13,COLUMN('Data_efterafgrøder og udlæg'!$N$1),FALSE)="Ja",(G29+H29),F29)</f>
        <v>#N/A</v>
      </c>
      <c r="J29" s="110" t="e">
        <f t="shared" si="1"/>
        <v>#N/A</v>
      </c>
      <c r="K29" s="110" t="e">
        <f t="shared" si="2"/>
        <v>#N/A</v>
      </c>
      <c r="L29" s="110" t="e">
        <f>VLOOKUP(B29,'Data_efterafgrøder og udlæg'!$A$3:$V$16,COLUMN('Data_efterafgrøder og udlæg'!J26),FALSE)</f>
        <v>#N/A</v>
      </c>
      <c r="M29" s="108" t="e">
        <f>K29*VLOOKUP(B29,'Data_efterafgrøder og udlæg'!$A$3:$Q$12,COLUMN('Data_efterafgrøder og udlæg'!D26),FALSE)*VLOOKUP(B29,'Data_efterafgrøder og udlæg'!$A$3:$R$14,COLUMN('Data_efterafgrøder og udlæg'!E26),FALSE)</f>
        <v>#N/A</v>
      </c>
      <c r="N29" s="108" t="e">
        <f t="shared" si="3"/>
        <v>#N/A</v>
      </c>
      <c r="O29" s="12">
        <f>D29*Forside!$B$3/100</f>
        <v>0</v>
      </c>
      <c r="P29" s="44">
        <f>O29*44/28*Forside!$B$5</f>
        <v>0</v>
      </c>
      <c r="Q29" s="45" t="e">
        <f>H29*VLOOKUP(B29,'Data_efterafgrøder og udlæg'!$A$3:$O$10,COLUMN('Data_efterafgrøder og udlæg'!$H$3),FALSE)</f>
        <v>#N/A</v>
      </c>
      <c r="R29" s="12" t="e">
        <f>Q29*Forside!$B$3/100</f>
        <v>#N/A</v>
      </c>
      <c r="S29" s="44" t="e">
        <f>R29*44/28*Forside!$B$5</f>
        <v>#N/A</v>
      </c>
      <c r="T29" s="45" t="e">
        <f>G29*VLOOKUP(B29,'Data_efterafgrøder og udlæg'!$A$3:$O$10,COLUMN('Data_efterafgrøder og udlæg'!$G$3),FALSE)</f>
        <v>#N/A</v>
      </c>
      <c r="U29" s="45" t="e">
        <f>T29*Forside!$B$3/100</f>
        <v>#N/A</v>
      </c>
      <c r="V29" s="44" t="e">
        <f>U29*44/28*Forside!$B$5</f>
        <v>#N/A</v>
      </c>
      <c r="W29" s="44">
        <f t="shared" si="7"/>
        <v>0</v>
      </c>
      <c r="X29" s="12">
        <f>D29*Forside!$B$8</f>
        <v>0</v>
      </c>
      <c r="Y29" s="54" t="e">
        <f>VLOOKUP(B29,'Data_efterafgrøder og udlæg'!$A$3:$Q$14,COLUMN('Data_efterafgrøder og udlæg'!L26),FALSE)</f>
        <v>#N/A</v>
      </c>
      <c r="Z29" s="54" t="e">
        <f>Y29*Forside!$B$9</f>
        <v>#N/A</v>
      </c>
      <c r="AA29" s="54" t="e">
        <f>VLOOKUP(B29,'Data_efterafgrøder og udlæg'!$A$3:$Q$14,COLUMN('Data_efterafgrøder og udlæg'!M26),FALSE)</f>
        <v>#N/A</v>
      </c>
      <c r="AB29" s="12" t="e">
        <f>Forside!$B$10*AA29</f>
        <v>#N/A</v>
      </c>
      <c r="AC29" s="53" t="e">
        <f>VLOOKUP(B29,'Data_efterafgrøder og udlæg'!$A$3:$R$7,COLUMN('Data_efterafgrøder og udlæg'!P26),FALSE)</f>
        <v>#N/A</v>
      </c>
      <c r="AD29" s="45" t="e">
        <f>AC29*6.4*Forside!$B$7*U29</f>
        <v>#N/A</v>
      </c>
      <c r="AE29" s="12" t="e">
        <f>VLOOKUP(B29,'Data_efterafgrøder og udlæg'!$A$3:$Q$15,COLUMN('Data_efterafgrøder og udlæg'!O26),FALSE)</f>
        <v>#N/A</v>
      </c>
      <c r="AF29" s="45" t="e">
        <f>AE29*1.7*Forside!$B$7*Beregninger_brændstofforbrug!F27</f>
        <v>#N/A</v>
      </c>
      <c r="AG29" s="44" t="e">
        <f t="shared" si="8"/>
        <v>#N/A</v>
      </c>
      <c r="AH29" s="12"/>
      <c r="AI29" s="12">
        <f>AH29*4.6*Forside!$B$6</f>
        <v>0</v>
      </c>
      <c r="AJ29" s="92" t="e">
        <f t="shared" si="10"/>
        <v>#N/A</v>
      </c>
      <c r="AK29" s="45" t="e">
        <f>AJ29*44/28*Forside!$B$5</f>
        <v>#N/A</v>
      </c>
      <c r="AL29" s="44" t="e">
        <f t="shared" si="11"/>
        <v>#N/A</v>
      </c>
      <c r="AM29" s="44" t="e">
        <f t="shared" si="9"/>
        <v>#N/A</v>
      </c>
      <c r="AN29" s="44" t="e">
        <f t="shared" si="12"/>
        <v>#N/A</v>
      </c>
    </row>
    <row r="30" spans="1:40" x14ac:dyDescent="0.25">
      <c r="A30" s="2">
        <f>Forside!B40</f>
        <v>0</v>
      </c>
      <c r="B30" s="2">
        <f>Forside!C40</f>
        <v>0</v>
      </c>
      <c r="C30" s="59">
        <f>Forside!G40</f>
        <v>0</v>
      </c>
      <c r="D30" s="59">
        <f>Forside!K40</f>
        <v>0</v>
      </c>
      <c r="E30" s="59">
        <f>Forside!N40</f>
        <v>0</v>
      </c>
      <c r="F30" s="108" t="e">
        <f>E30*(1/((1-VLOOKUP(B30,'Data_efterafgrøder og udlæg'!$A$3:$J$15,COLUMN('Data_efterafgrøder og udlæg'!$C$1),FALSE))*VLOOKUP(B30,'Data_efterafgrøder og udlæg'!$A$3:$I$12,COLUMN('Data_efterafgrøder og udlæg'!$B$1),FALSE)))</f>
        <v>#N/A</v>
      </c>
      <c r="G30" s="108" t="e">
        <f>F30*VLOOKUP(B30,'Data_efterafgrøder og udlæg'!$A$3:$H$12,COLUMN('Data_efterafgrøder og udlæg'!$C$1),FALSE)</f>
        <v>#N/A</v>
      </c>
      <c r="H30" s="110" t="e">
        <f t="shared" si="0"/>
        <v>#N/A</v>
      </c>
      <c r="I30" s="108" t="e">
        <f>IF(VLOOKUP(B30,'Data_efterafgrøder og udlæg'!$A$3:$O$13,COLUMN('Data_efterafgrøder og udlæg'!$N$1),FALSE)="Ja",(G30+H30),F30)</f>
        <v>#N/A</v>
      </c>
      <c r="J30" s="110" t="e">
        <f t="shared" si="1"/>
        <v>#N/A</v>
      </c>
      <c r="K30" s="110" t="e">
        <f t="shared" si="2"/>
        <v>#N/A</v>
      </c>
      <c r="L30" s="110" t="e">
        <f>VLOOKUP(B30,'Data_efterafgrøder og udlæg'!$A$3:$V$16,COLUMN('Data_efterafgrøder og udlæg'!J27),FALSE)</f>
        <v>#N/A</v>
      </c>
      <c r="M30" s="108" t="e">
        <f>K30*VLOOKUP(B30,'Data_efterafgrøder og udlæg'!$A$3:$Q$12,COLUMN('Data_efterafgrøder og udlæg'!D27),FALSE)*VLOOKUP(B30,'Data_efterafgrøder og udlæg'!$A$3:$R$14,COLUMN('Data_efterafgrøder og udlæg'!E27),FALSE)</f>
        <v>#N/A</v>
      </c>
      <c r="N30" s="108" t="e">
        <f t="shared" si="3"/>
        <v>#N/A</v>
      </c>
      <c r="O30" s="12">
        <f>D30*Forside!$B$3/100</f>
        <v>0</v>
      </c>
      <c r="P30" s="44">
        <f>O30*44/28*Forside!$B$5</f>
        <v>0</v>
      </c>
      <c r="Q30" s="45" t="e">
        <f>H30*VLOOKUP(B30,'Data_efterafgrøder og udlæg'!$A$3:$O$10,COLUMN('Data_efterafgrøder og udlæg'!$H$3),FALSE)</f>
        <v>#N/A</v>
      </c>
      <c r="R30" s="12" t="e">
        <f>Q30*Forside!$B$3/100</f>
        <v>#N/A</v>
      </c>
      <c r="S30" s="44" t="e">
        <f>R30*44/28*Forside!$B$5</f>
        <v>#N/A</v>
      </c>
      <c r="T30" s="45" t="e">
        <f>G30*VLOOKUP(B30,'Data_efterafgrøder og udlæg'!$A$3:$O$10,COLUMN('Data_efterafgrøder og udlæg'!$G$3),FALSE)</f>
        <v>#N/A</v>
      </c>
      <c r="U30" s="45" t="e">
        <f>T30*Forside!$B$3/100</f>
        <v>#N/A</v>
      </c>
      <c r="V30" s="44" t="e">
        <f>U30*44/28*Forside!$B$5</f>
        <v>#N/A</v>
      </c>
      <c r="W30" s="44">
        <f t="shared" si="7"/>
        <v>0</v>
      </c>
      <c r="X30" s="12">
        <f>D30*Forside!$B$8</f>
        <v>0</v>
      </c>
      <c r="Y30" s="54" t="e">
        <f>VLOOKUP(B30,'Data_efterafgrøder og udlæg'!$A$3:$Q$14,COLUMN('Data_efterafgrøder og udlæg'!L27),FALSE)</f>
        <v>#N/A</v>
      </c>
      <c r="Z30" s="54" t="e">
        <f>Y30*Forside!$B$9</f>
        <v>#N/A</v>
      </c>
      <c r="AA30" s="54" t="e">
        <f>VLOOKUP(B30,'Data_efterafgrøder og udlæg'!$A$3:$Q$14,COLUMN('Data_efterafgrøder og udlæg'!M27),FALSE)</f>
        <v>#N/A</v>
      </c>
      <c r="AB30" s="12" t="e">
        <f>Forside!$B$10*AA30</f>
        <v>#N/A</v>
      </c>
      <c r="AC30" s="53" t="e">
        <f>VLOOKUP(B30,'Data_efterafgrøder og udlæg'!$A$3:$R$7,COLUMN('Data_efterafgrøder og udlæg'!P27),FALSE)</f>
        <v>#N/A</v>
      </c>
      <c r="AD30" s="45" t="e">
        <f>AC30*6.4*Forside!$B$7*U30</f>
        <v>#N/A</v>
      </c>
      <c r="AE30" s="12" t="e">
        <f>VLOOKUP(B30,'Data_efterafgrøder og udlæg'!$A$3:$Q$15,COLUMN('Data_efterafgrøder og udlæg'!O27),FALSE)</f>
        <v>#N/A</v>
      </c>
      <c r="AF30" s="45" t="e">
        <f>AE30*1.7*Forside!$B$7*Beregninger_brændstofforbrug!F28</f>
        <v>#N/A</v>
      </c>
      <c r="AG30" s="44" t="e">
        <f t="shared" si="8"/>
        <v>#N/A</v>
      </c>
      <c r="AH30" s="12"/>
      <c r="AI30" s="12">
        <f>AH30*4.6*Forside!$B$6</f>
        <v>0</v>
      </c>
      <c r="AJ30" s="92" t="e">
        <f t="shared" si="10"/>
        <v>#N/A</v>
      </c>
      <c r="AK30" s="45" t="e">
        <f>AJ30*44/28*Forside!$B$5</f>
        <v>#N/A</v>
      </c>
      <c r="AL30" s="44" t="e">
        <f t="shared" si="11"/>
        <v>#N/A</v>
      </c>
      <c r="AM30" s="44" t="e">
        <f t="shared" si="9"/>
        <v>#N/A</v>
      </c>
      <c r="AN30" s="44" t="e">
        <f t="shared" si="12"/>
        <v>#N/A</v>
      </c>
    </row>
    <row r="31" spans="1:40" x14ac:dyDescent="0.25">
      <c r="A31" s="2">
        <f>Forside!B41</f>
        <v>0</v>
      </c>
      <c r="B31" s="2">
        <f>Forside!C41</f>
        <v>0</v>
      </c>
      <c r="C31" s="59">
        <f>Forside!G41</f>
        <v>0</v>
      </c>
      <c r="D31" s="59">
        <f>Forside!K41</f>
        <v>0</v>
      </c>
      <c r="E31" s="59">
        <f>Forside!N41</f>
        <v>0</v>
      </c>
      <c r="F31" s="108" t="e">
        <f>E31*(1/((1-VLOOKUP(B31,'Data_efterafgrøder og udlæg'!$A$3:$J$15,COLUMN('Data_efterafgrøder og udlæg'!$C$1),FALSE))*VLOOKUP(B31,'Data_efterafgrøder og udlæg'!$A$3:$I$12,COLUMN('Data_efterafgrøder og udlæg'!$B$1),FALSE)))</f>
        <v>#N/A</v>
      </c>
      <c r="G31" s="108" t="e">
        <f>F31*VLOOKUP(B31,'Data_efterafgrøder og udlæg'!$A$3:$H$12,COLUMN('Data_efterafgrøder og udlæg'!$C$1),FALSE)</f>
        <v>#N/A</v>
      </c>
      <c r="H31" s="110" t="e">
        <f t="shared" si="0"/>
        <v>#N/A</v>
      </c>
      <c r="I31" s="108" t="e">
        <f>IF(VLOOKUP(B31,'Data_efterafgrøder og udlæg'!$A$3:$O$13,COLUMN('Data_efterafgrøder og udlæg'!$N$1),FALSE)="Ja",(G31+H31),F31)</f>
        <v>#N/A</v>
      </c>
      <c r="J31" s="110" t="e">
        <f t="shared" si="1"/>
        <v>#N/A</v>
      </c>
      <c r="K31" s="110" t="e">
        <f t="shared" si="2"/>
        <v>#N/A</v>
      </c>
      <c r="L31" s="110" t="e">
        <f>VLOOKUP(B31,'Data_efterafgrøder og udlæg'!$A$3:$V$16,COLUMN('Data_efterafgrøder og udlæg'!J28),FALSE)</f>
        <v>#N/A</v>
      </c>
      <c r="M31" s="108" t="e">
        <f>K31*VLOOKUP(B31,'Data_efterafgrøder og udlæg'!$A$3:$Q$12,COLUMN('Data_efterafgrøder og udlæg'!D28),FALSE)*VLOOKUP(B31,'Data_efterafgrøder og udlæg'!$A$3:$R$14,COLUMN('Data_efterafgrøder og udlæg'!E28),FALSE)</f>
        <v>#N/A</v>
      </c>
      <c r="N31" s="108" t="e">
        <f t="shared" si="3"/>
        <v>#N/A</v>
      </c>
      <c r="O31" s="12">
        <f>D31*Forside!$B$3/100</f>
        <v>0</v>
      </c>
      <c r="P31" s="44">
        <f>O31*44/28*Forside!$B$5</f>
        <v>0</v>
      </c>
      <c r="Q31" s="45" t="e">
        <f>H31*VLOOKUP(B31,'Data_efterafgrøder og udlæg'!$A$3:$O$10,COLUMN('Data_efterafgrøder og udlæg'!$H$3),FALSE)</f>
        <v>#N/A</v>
      </c>
      <c r="R31" s="12" t="e">
        <f>Q31*Forside!$B$3/100</f>
        <v>#N/A</v>
      </c>
      <c r="S31" s="44" t="e">
        <f>R31*44/28*Forside!$B$5</f>
        <v>#N/A</v>
      </c>
      <c r="T31" s="45" t="e">
        <f>G31*VLOOKUP(B31,'Data_efterafgrøder og udlæg'!$A$3:$O$10,COLUMN('Data_efterafgrøder og udlæg'!$G$3),FALSE)</f>
        <v>#N/A</v>
      </c>
      <c r="U31" s="45" t="e">
        <f>T31*Forside!$B$3/100</f>
        <v>#N/A</v>
      </c>
      <c r="V31" s="44" t="e">
        <f>U31*44/28*Forside!$B$5</f>
        <v>#N/A</v>
      </c>
      <c r="W31" s="44">
        <f t="shared" si="7"/>
        <v>0</v>
      </c>
      <c r="X31" s="12">
        <f>D31*Forside!$B$8</f>
        <v>0</v>
      </c>
      <c r="Y31" s="54" t="e">
        <f>VLOOKUP(B31,'Data_efterafgrøder og udlæg'!$A$3:$Q$14,COLUMN('Data_efterafgrøder og udlæg'!L28),FALSE)</f>
        <v>#N/A</v>
      </c>
      <c r="Z31" s="54" t="e">
        <f>Y31*Forside!$B$9</f>
        <v>#N/A</v>
      </c>
      <c r="AA31" s="54" t="e">
        <f>VLOOKUP(B31,'Data_efterafgrøder og udlæg'!$A$3:$Q$14,COLUMN('Data_efterafgrøder og udlæg'!M28),FALSE)</f>
        <v>#N/A</v>
      </c>
      <c r="AB31" s="12" t="e">
        <f>Forside!$B$10*AA31</f>
        <v>#N/A</v>
      </c>
      <c r="AC31" s="53" t="e">
        <f>VLOOKUP(B31,'Data_efterafgrøder og udlæg'!$A$3:$R$7,COLUMN('Data_efterafgrøder og udlæg'!P28),FALSE)</f>
        <v>#N/A</v>
      </c>
      <c r="AD31" s="45" t="e">
        <f>AC31*6.4*Forside!$B$7*U31</f>
        <v>#N/A</v>
      </c>
      <c r="AE31" s="12" t="e">
        <f>VLOOKUP(B31,'Data_efterafgrøder og udlæg'!$A$3:$Q$15,COLUMN('Data_efterafgrøder og udlæg'!O28),FALSE)</f>
        <v>#N/A</v>
      </c>
      <c r="AF31" s="45" t="e">
        <f>AE31*1.7*Forside!$B$7*Beregninger_brændstofforbrug!F29</f>
        <v>#N/A</v>
      </c>
      <c r="AG31" s="44" t="e">
        <f t="shared" si="8"/>
        <v>#N/A</v>
      </c>
      <c r="AH31" s="12"/>
      <c r="AI31" s="12">
        <f>AH31*4.6*Forside!$B$6</f>
        <v>0</v>
      </c>
      <c r="AJ31" s="92" t="e">
        <f t="shared" si="10"/>
        <v>#N/A</v>
      </c>
      <c r="AK31" s="45" t="e">
        <f>AJ31*44/28*Forside!$B$5</f>
        <v>#N/A</v>
      </c>
      <c r="AL31" s="44" t="e">
        <f t="shared" si="11"/>
        <v>#N/A</v>
      </c>
      <c r="AM31" s="44" t="e">
        <f t="shared" si="9"/>
        <v>#N/A</v>
      </c>
      <c r="AN31" s="44" t="e">
        <f t="shared" si="12"/>
        <v>#N/A</v>
      </c>
    </row>
    <row r="32" spans="1:40" x14ac:dyDescent="0.25">
      <c r="A32" s="2">
        <f>Forside!B42</f>
        <v>0</v>
      </c>
      <c r="B32" s="2">
        <f>Forside!C42</f>
        <v>0</v>
      </c>
      <c r="C32" s="59">
        <f>Forside!G42</f>
        <v>0</v>
      </c>
      <c r="D32" s="59">
        <f>Forside!K42</f>
        <v>0</v>
      </c>
      <c r="E32" s="59">
        <f>Forside!N42</f>
        <v>0</v>
      </c>
      <c r="F32" s="108" t="e">
        <f>E32*(1/((1-VLOOKUP(B32,'Data_efterafgrøder og udlæg'!$A$3:$J$15,COLUMN('Data_efterafgrøder og udlæg'!$C$1),FALSE))*VLOOKUP(B32,'Data_efterafgrøder og udlæg'!$A$3:$I$12,COLUMN('Data_efterafgrøder og udlæg'!$B$1),FALSE)))</f>
        <v>#N/A</v>
      </c>
      <c r="G32" s="108" t="e">
        <f>F32*VLOOKUP(B32,'Data_efterafgrøder og udlæg'!$A$3:$H$12,COLUMN('Data_efterafgrøder og udlæg'!$C$1),FALSE)</f>
        <v>#N/A</v>
      </c>
      <c r="H32" s="110" t="e">
        <f t="shared" si="0"/>
        <v>#N/A</v>
      </c>
      <c r="I32" s="108" t="e">
        <f>IF(VLOOKUP(B32,'Data_efterafgrøder og udlæg'!$A$3:$O$13,COLUMN('Data_efterafgrøder og udlæg'!$N$1),FALSE)="Ja",(G32+H32),F32)</f>
        <v>#N/A</v>
      </c>
      <c r="J32" s="110" t="e">
        <f t="shared" si="1"/>
        <v>#N/A</v>
      </c>
      <c r="K32" s="110" t="e">
        <f t="shared" si="2"/>
        <v>#N/A</v>
      </c>
      <c r="L32" s="110" t="e">
        <f>VLOOKUP(B32,'Data_efterafgrøder og udlæg'!$A$3:$V$16,COLUMN('Data_efterafgrøder og udlæg'!J29),FALSE)</f>
        <v>#N/A</v>
      </c>
      <c r="M32" s="108" t="e">
        <f>K32*VLOOKUP(B32,'Data_efterafgrøder og udlæg'!$A$3:$Q$12,COLUMN('Data_efterafgrøder og udlæg'!D29),FALSE)*VLOOKUP(B32,'Data_efterafgrøder og udlæg'!$A$3:$R$14,COLUMN('Data_efterafgrøder og udlæg'!E29),FALSE)</f>
        <v>#N/A</v>
      </c>
      <c r="N32" s="108" t="e">
        <f t="shared" si="3"/>
        <v>#N/A</v>
      </c>
      <c r="O32" s="12">
        <f>D32*Forside!$B$3/100</f>
        <v>0</v>
      </c>
      <c r="P32" s="44">
        <f>O32*44/28*Forside!$B$5</f>
        <v>0</v>
      </c>
      <c r="Q32" s="45" t="e">
        <f>H32*VLOOKUP(B32,'Data_efterafgrøder og udlæg'!$A$3:$O$10,COLUMN('Data_efterafgrøder og udlæg'!$H$3),FALSE)</f>
        <v>#N/A</v>
      </c>
      <c r="R32" s="12" t="e">
        <f>Q32*Forside!$B$3/100</f>
        <v>#N/A</v>
      </c>
      <c r="S32" s="44" t="e">
        <f>R32*44/28*Forside!$B$5</f>
        <v>#N/A</v>
      </c>
      <c r="T32" s="45" t="e">
        <f>G32*VLOOKUP(B32,'Data_efterafgrøder og udlæg'!$A$3:$O$10,COLUMN('Data_efterafgrøder og udlæg'!$G$3),FALSE)</f>
        <v>#N/A</v>
      </c>
      <c r="U32" s="45" t="e">
        <f>T32*Forside!$B$3/100</f>
        <v>#N/A</v>
      </c>
      <c r="V32" s="44" t="e">
        <f>U32*44/28*Forside!$B$5</f>
        <v>#N/A</v>
      </c>
      <c r="W32" s="44">
        <f t="shared" si="7"/>
        <v>0</v>
      </c>
      <c r="X32" s="12">
        <f>D32*Forside!$B$8</f>
        <v>0</v>
      </c>
      <c r="Y32" s="54" t="e">
        <f>VLOOKUP(B32,'Data_efterafgrøder og udlæg'!$A$3:$Q$14,COLUMN('Data_efterafgrøder og udlæg'!L29),FALSE)</f>
        <v>#N/A</v>
      </c>
      <c r="Z32" s="54" t="e">
        <f>Y32*Forside!$B$9</f>
        <v>#N/A</v>
      </c>
      <c r="AA32" s="54" t="e">
        <f>VLOOKUP(B32,'Data_efterafgrøder og udlæg'!$A$3:$Q$14,COLUMN('Data_efterafgrøder og udlæg'!M29),FALSE)</f>
        <v>#N/A</v>
      </c>
      <c r="AB32" s="12" t="e">
        <f>Forside!$B$10*AA32</f>
        <v>#N/A</v>
      </c>
      <c r="AC32" s="53" t="e">
        <f>VLOOKUP(B32,'Data_efterafgrøder og udlæg'!$A$3:$R$7,COLUMN('Data_efterafgrøder og udlæg'!P29),FALSE)</f>
        <v>#N/A</v>
      </c>
      <c r="AD32" s="45" t="e">
        <f>AC32*6.4*Forside!$B$7*U32</f>
        <v>#N/A</v>
      </c>
      <c r="AE32" s="12" t="e">
        <f>VLOOKUP(B32,'Data_efterafgrøder og udlæg'!$A$3:$Q$15,COLUMN('Data_efterafgrøder og udlæg'!O29),FALSE)</f>
        <v>#N/A</v>
      </c>
      <c r="AF32" s="45" t="e">
        <f>AE32*1.7*Forside!$B$7*Beregninger_brændstofforbrug!F30</f>
        <v>#N/A</v>
      </c>
      <c r="AG32" s="44" t="e">
        <f t="shared" si="8"/>
        <v>#N/A</v>
      </c>
      <c r="AH32" s="12"/>
      <c r="AI32" s="12">
        <f>AH32*4.6*Forside!$B$6</f>
        <v>0</v>
      </c>
      <c r="AJ32" s="92" t="e">
        <f t="shared" si="10"/>
        <v>#N/A</v>
      </c>
      <c r="AK32" s="45" t="e">
        <f>AJ32*44/28*Forside!$B$5</f>
        <v>#N/A</v>
      </c>
      <c r="AL32" s="44" t="e">
        <f t="shared" si="11"/>
        <v>#N/A</v>
      </c>
      <c r="AM32" s="44" t="e">
        <f t="shared" si="9"/>
        <v>#N/A</v>
      </c>
      <c r="AN32" s="44" t="e">
        <f t="shared" si="12"/>
        <v>#N/A</v>
      </c>
    </row>
    <row r="33" spans="1:40" x14ac:dyDescent="0.25">
      <c r="A33" s="2">
        <f>Forside!B43</f>
        <v>0</v>
      </c>
      <c r="B33" s="2">
        <f>Forside!C43</f>
        <v>0</v>
      </c>
      <c r="C33" s="59">
        <f>Forside!G43</f>
        <v>0</v>
      </c>
      <c r="D33" s="59">
        <f>Forside!K43</f>
        <v>0</v>
      </c>
      <c r="E33" s="59">
        <f>Forside!N43</f>
        <v>0</v>
      </c>
      <c r="F33" s="108" t="e">
        <f>E33*(1/((1-VLOOKUP(B33,'Data_efterafgrøder og udlæg'!$A$3:$J$15,COLUMN('Data_efterafgrøder og udlæg'!$C$1),FALSE))*VLOOKUP(B33,'Data_efterafgrøder og udlæg'!$A$3:$I$12,COLUMN('Data_efterafgrøder og udlæg'!$B$1),FALSE)))</f>
        <v>#N/A</v>
      </c>
      <c r="G33" s="108" t="e">
        <f>F33*VLOOKUP(B33,'Data_efterafgrøder og udlæg'!$A$3:$H$12,COLUMN('Data_efterafgrøder og udlæg'!$C$1),FALSE)</f>
        <v>#N/A</v>
      </c>
      <c r="H33" s="110" t="e">
        <f t="shared" si="0"/>
        <v>#N/A</v>
      </c>
      <c r="I33" s="108" t="e">
        <f>IF(VLOOKUP(B33,'Data_efterafgrøder og udlæg'!$A$3:$O$13,COLUMN('Data_efterafgrøder og udlæg'!$N$1),FALSE)="Ja",(G33+H33),F33)</f>
        <v>#N/A</v>
      </c>
      <c r="J33" s="110" t="e">
        <f t="shared" si="1"/>
        <v>#N/A</v>
      </c>
      <c r="K33" s="110" t="e">
        <f t="shared" si="2"/>
        <v>#N/A</v>
      </c>
      <c r="L33" s="110" t="e">
        <f>VLOOKUP(B33,'Data_efterafgrøder og udlæg'!$A$3:$V$16,COLUMN('Data_efterafgrøder og udlæg'!J30),FALSE)</f>
        <v>#N/A</v>
      </c>
      <c r="M33" s="108" t="e">
        <f>K33*VLOOKUP(B33,'Data_efterafgrøder og udlæg'!$A$3:$Q$12,COLUMN('Data_efterafgrøder og udlæg'!D30),FALSE)*VLOOKUP(B33,'Data_efterafgrøder og udlæg'!$A$3:$R$14,COLUMN('Data_efterafgrøder og udlæg'!E30),FALSE)</f>
        <v>#N/A</v>
      </c>
      <c r="N33" s="108" t="e">
        <f t="shared" si="3"/>
        <v>#N/A</v>
      </c>
      <c r="O33" s="12">
        <f>D33*Forside!$B$3/100</f>
        <v>0</v>
      </c>
      <c r="P33" s="44">
        <f>O33*44/28*Forside!$B$5</f>
        <v>0</v>
      </c>
      <c r="Q33" s="45" t="e">
        <f>H33*VLOOKUP(B33,'Data_efterafgrøder og udlæg'!$A$3:$O$10,COLUMN('Data_efterafgrøder og udlæg'!$H$3),FALSE)</f>
        <v>#N/A</v>
      </c>
      <c r="R33" s="12" t="e">
        <f>Q33*Forside!$B$3/100</f>
        <v>#N/A</v>
      </c>
      <c r="S33" s="44" t="e">
        <f>R33*44/28*Forside!$B$5</f>
        <v>#N/A</v>
      </c>
      <c r="T33" s="45" t="e">
        <f>G33*VLOOKUP(B33,'Data_efterafgrøder og udlæg'!$A$3:$O$10,COLUMN('Data_efterafgrøder og udlæg'!$G$3),FALSE)</f>
        <v>#N/A</v>
      </c>
      <c r="U33" s="45" t="e">
        <f>T33*Forside!$B$3/100</f>
        <v>#N/A</v>
      </c>
      <c r="V33" s="44" t="e">
        <f>U33*44/28*Forside!$B$5</f>
        <v>#N/A</v>
      </c>
      <c r="W33" s="44">
        <f t="shared" si="7"/>
        <v>0</v>
      </c>
      <c r="X33" s="12">
        <f>D33*Forside!$B$8</f>
        <v>0</v>
      </c>
      <c r="Y33" s="54" t="e">
        <f>VLOOKUP(B33,'Data_efterafgrøder og udlæg'!$A$3:$Q$14,COLUMN('Data_efterafgrøder og udlæg'!L30),FALSE)</f>
        <v>#N/A</v>
      </c>
      <c r="Z33" s="54" t="e">
        <f>Y33*Forside!$B$9</f>
        <v>#N/A</v>
      </c>
      <c r="AA33" s="54" t="e">
        <f>VLOOKUP(B33,'Data_efterafgrøder og udlæg'!$A$3:$Q$14,COLUMN('Data_efterafgrøder og udlæg'!M30),FALSE)</f>
        <v>#N/A</v>
      </c>
      <c r="AB33" s="12" t="e">
        <f>Forside!$B$10*AA33</f>
        <v>#N/A</v>
      </c>
      <c r="AC33" s="53" t="e">
        <f>VLOOKUP(B33,'Data_efterafgrøder og udlæg'!$A$3:$R$7,COLUMN('Data_efterafgrøder og udlæg'!P30),FALSE)</f>
        <v>#N/A</v>
      </c>
      <c r="AD33" s="45" t="e">
        <f>AC33*6.4*Forside!$B$7*U33</f>
        <v>#N/A</v>
      </c>
      <c r="AE33" s="12" t="e">
        <f>VLOOKUP(B33,'Data_efterafgrøder og udlæg'!$A$3:$Q$15,COLUMN('Data_efterafgrøder og udlæg'!O30),FALSE)</f>
        <v>#N/A</v>
      </c>
      <c r="AF33" s="45" t="e">
        <f>AE33*1.7*Forside!$B$7*Beregninger_brændstofforbrug!F31</f>
        <v>#N/A</v>
      </c>
      <c r="AG33" s="44" t="e">
        <f t="shared" si="8"/>
        <v>#N/A</v>
      </c>
      <c r="AH33" s="12"/>
      <c r="AI33" s="12">
        <f>AH33*4.6*Forside!$B$6</f>
        <v>0</v>
      </c>
      <c r="AJ33" s="92" t="e">
        <f t="shared" si="10"/>
        <v>#N/A</v>
      </c>
      <c r="AK33" s="45" t="e">
        <f>AJ33*44/28*Forside!$B$5</f>
        <v>#N/A</v>
      </c>
      <c r="AL33" s="44" t="e">
        <f t="shared" si="11"/>
        <v>#N/A</v>
      </c>
      <c r="AM33" s="44" t="e">
        <f t="shared" si="9"/>
        <v>#N/A</v>
      </c>
      <c r="AN33" s="44" t="e">
        <f t="shared" si="12"/>
        <v>#N/A</v>
      </c>
    </row>
    <row r="34" spans="1:40" x14ac:dyDescent="0.25">
      <c r="A34" s="2">
        <f>Forside!B44</f>
        <v>0</v>
      </c>
      <c r="B34" s="2">
        <f>Forside!C44</f>
        <v>0</v>
      </c>
      <c r="C34" s="59">
        <f>Forside!G44</f>
        <v>0</v>
      </c>
      <c r="D34" s="59">
        <f>Forside!K44</f>
        <v>0</v>
      </c>
      <c r="E34" s="59">
        <f>Forside!N44</f>
        <v>0</v>
      </c>
      <c r="F34" s="108" t="e">
        <f>E34*(1/((1-VLOOKUP(B34,'Data_efterafgrøder og udlæg'!$A$3:$J$15,COLUMN('Data_efterafgrøder og udlæg'!$C$1),FALSE))*VLOOKUP(B34,'Data_efterafgrøder og udlæg'!$A$3:$I$12,COLUMN('Data_efterafgrøder og udlæg'!$B$1),FALSE)))</f>
        <v>#N/A</v>
      </c>
      <c r="G34" s="108" t="e">
        <f>F34*VLOOKUP(B34,'Data_efterafgrøder og udlæg'!$A$3:$H$12,COLUMN('Data_efterafgrøder og udlæg'!$C$1),FALSE)</f>
        <v>#N/A</v>
      </c>
      <c r="H34" s="110" t="e">
        <f t="shared" si="0"/>
        <v>#N/A</v>
      </c>
      <c r="I34" s="108" t="e">
        <f>IF(VLOOKUP(B34,'Data_efterafgrøder og udlæg'!$A$3:$O$13,COLUMN('Data_efterafgrøder og udlæg'!$N$1),FALSE)="Ja",(G34+H34),F34)</f>
        <v>#N/A</v>
      </c>
      <c r="J34" s="110" t="e">
        <f t="shared" si="1"/>
        <v>#N/A</v>
      </c>
      <c r="K34" s="110" t="e">
        <f t="shared" si="2"/>
        <v>#N/A</v>
      </c>
      <c r="L34" s="110" t="e">
        <f>VLOOKUP(B34,'Data_efterafgrøder og udlæg'!$A$3:$V$16,COLUMN('Data_efterafgrøder og udlæg'!J31),FALSE)</f>
        <v>#N/A</v>
      </c>
      <c r="M34" s="108" t="e">
        <f>K34*VLOOKUP(B34,'Data_efterafgrøder og udlæg'!$A$3:$Q$12,COLUMN('Data_efterafgrøder og udlæg'!D31),FALSE)*VLOOKUP(B34,'Data_efterafgrøder og udlæg'!$A$3:$R$14,COLUMN('Data_efterafgrøder og udlæg'!E31),FALSE)</f>
        <v>#N/A</v>
      </c>
      <c r="N34" s="108" t="e">
        <f t="shared" si="3"/>
        <v>#N/A</v>
      </c>
      <c r="O34" s="12">
        <f>D34*Forside!$B$3/100</f>
        <v>0</v>
      </c>
      <c r="P34" s="44">
        <f>O34*44/28*Forside!$B$5</f>
        <v>0</v>
      </c>
      <c r="Q34" s="45" t="e">
        <f>H34*VLOOKUP(B34,'Data_efterafgrøder og udlæg'!$A$3:$O$10,COLUMN('Data_efterafgrøder og udlæg'!$H$3),FALSE)</f>
        <v>#N/A</v>
      </c>
      <c r="R34" s="12" t="e">
        <f>Q34*Forside!$B$3/100</f>
        <v>#N/A</v>
      </c>
      <c r="S34" s="44" t="e">
        <f>R34*44/28*Forside!$B$5</f>
        <v>#N/A</v>
      </c>
      <c r="T34" s="45" t="e">
        <f>G34*VLOOKUP(B34,'Data_efterafgrøder og udlæg'!$A$3:$O$10,COLUMN('Data_efterafgrøder og udlæg'!$G$3),FALSE)</f>
        <v>#N/A</v>
      </c>
      <c r="U34" s="45" t="e">
        <f>T34*Forside!$B$3/100</f>
        <v>#N/A</v>
      </c>
      <c r="V34" s="44" t="e">
        <f>U34*44/28*Forside!$B$5</f>
        <v>#N/A</v>
      </c>
      <c r="W34" s="44">
        <f t="shared" si="7"/>
        <v>0</v>
      </c>
      <c r="X34" s="12">
        <f>D34*Forside!$B$8</f>
        <v>0</v>
      </c>
      <c r="Y34" s="54" t="e">
        <f>VLOOKUP(B34,'Data_efterafgrøder og udlæg'!$A$3:$Q$14,COLUMN('Data_efterafgrøder og udlæg'!L31),FALSE)</f>
        <v>#N/A</v>
      </c>
      <c r="Z34" s="54" t="e">
        <f>Y34*Forside!$B$9</f>
        <v>#N/A</v>
      </c>
      <c r="AA34" s="54" t="e">
        <f>VLOOKUP(B34,'Data_efterafgrøder og udlæg'!$A$3:$Q$14,COLUMN('Data_efterafgrøder og udlæg'!M31),FALSE)</f>
        <v>#N/A</v>
      </c>
      <c r="AB34" s="12" t="e">
        <f>Forside!$B$10*AA34</f>
        <v>#N/A</v>
      </c>
      <c r="AC34" s="53" t="e">
        <f>VLOOKUP(B34,'Data_efterafgrøder og udlæg'!$A$3:$R$7,COLUMN('Data_efterafgrøder og udlæg'!P31),FALSE)</f>
        <v>#N/A</v>
      </c>
      <c r="AD34" s="45" t="e">
        <f>AC34*6.4*Forside!$B$7*U34</f>
        <v>#N/A</v>
      </c>
      <c r="AE34" s="12" t="e">
        <f>VLOOKUP(B34,'Data_efterafgrøder og udlæg'!$A$3:$Q$15,COLUMN('Data_efterafgrøder og udlæg'!O31),FALSE)</f>
        <v>#N/A</v>
      </c>
      <c r="AF34" s="45" t="e">
        <f>AE34*1.7*Forside!$B$7*Beregninger_brændstofforbrug!F32</f>
        <v>#N/A</v>
      </c>
      <c r="AG34" s="44" t="e">
        <f t="shared" si="8"/>
        <v>#N/A</v>
      </c>
      <c r="AH34" s="12"/>
      <c r="AI34" s="12">
        <f>AH34*4.6*Forside!$B$6</f>
        <v>0</v>
      </c>
      <c r="AJ34" s="92" t="e">
        <f t="shared" si="10"/>
        <v>#N/A</v>
      </c>
      <c r="AK34" s="45" t="e">
        <f>AJ34*44/28*Forside!$B$5</f>
        <v>#N/A</v>
      </c>
      <c r="AL34" s="44" t="e">
        <f t="shared" si="11"/>
        <v>#N/A</v>
      </c>
      <c r="AM34" s="44" t="e">
        <f t="shared" si="9"/>
        <v>#N/A</v>
      </c>
      <c r="AN34" s="44" t="e">
        <f t="shared" si="12"/>
        <v>#N/A</v>
      </c>
    </row>
    <row r="35" spans="1:40" x14ac:dyDescent="0.25">
      <c r="A35" s="2">
        <f>Forside!B45</f>
        <v>0</v>
      </c>
      <c r="B35" s="2">
        <f>Forside!C45</f>
        <v>0</v>
      </c>
      <c r="C35" s="59">
        <f>Forside!G45</f>
        <v>0</v>
      </c>
      <c r="D35" s="59">
        <f>Forside!K45</f>
        <v>0</v>
      </c>
      <c r="E35" s="59">
        <f>Forside!N45</f>
        <v>0</v>
      </c>
      <c r="F35" s="108" t="e">
        <f>E35*(1/((1-VLOOKUP(B35,'Data_efterafgrøder og udlæg'!$A$3:$J$15,COLUMN('Data_efterafgrøder og udlæg'!$C$1),FALSE))*VLOOKUP(B35,'Data_efterafgrøder og udlæg'!$A$3:$I$12,COLUMN('Data_efterafgrøder og udlæg'!$B$1),FALSE)))</f>
        <v>#N/A</v>
      </c>
      <c r="G35" s="108" t="e">
        <f>F35*VLOOKUP(B35,'Data_efterafgrøder og udlæg'!$A$3:$H$12,COLUMN('Data_efterafgrøder og udlæg'!$C$1),FALSE)</f>
        <v>#N/A</v>
      </c>
      <c r="H35" s="110" t="e">
        <f t="shared" si="0"/>
        <v>#N/A</v>
      </c>
      <c r="I35" s="108" t="e">
        <f>IF(VLOOKUP(B35,'Data_efterafgrøder og udlæg'!$A$3:$O$13,COLUMN('Data_efterafgrøder og udlæg'!$N$1),FALSE)="Ja",(G35+H35),F35)</f>
        <v>#N/A</v>
      </c>
      <c r="J35" s="110" t="e">
        <f t="shared" si="1"/>
        <v>#N/A</v>
      </c>
      <c r="K35" s="110" t="e">
        <f t="shared" si="2"/>
        <v>#N/A</v>
      </c>
      <c r="L35" s="110" t="e">
        <f>VLOOKUP(B35,'Data_efterafgrøder og udlæg'!$A$3:$V$16,COLUMN('Data_efterafgrøder og udlæg'!J32),FALSE)</f>
        <v>#N/A</v>
      </c>
      <c r="M35" s="108" t="e">
        <f>K35*VLOOKUP(B35,'Data_efterafgrøder og udlæg'!$A$3:$Q$12,COLUMN('Data_efterafgrøder og udlæg'!D32),FALSE)*VLOOKUP(B35,'Data_efterafgrøder og udlæg'!$A$3:$R$14,COLUMN('Data_efterafgrøder og udlæg'!E32),FALSE)</f>
        <v>#N/A</v>
      </c>
      <c r="N35" s="108" t="e">
        <f t="shared" si="3"/>
        <v>#N/A</v>
      </c>
      <c r="O35" s="12">
        <f>D35*Forside!$B$3/100</f>
        <v>0</v>
      </c>
      <c r="P35" s="44">
        <f>O35*44/28*Forside!$B$5</f>
        <v>0</v>
      </c>
      <c r="Q35" s="45" t="e">
        <f>H35*VLOOKUP(B35,'Data_efterafgrøder og udlæg'!$A$3:$O$10,COLUMN('Data_efterafgrøder og udlæg'!$H$3),FALSE)</f>
        <v>#N/A</v>
      </c>
      <c r="R35" s="12" t="e">
        <f>Q35*Forside!$B$3/100</f>
        <v>#N/A</v>
      </c>
      <c r="S35" s="44" t="e">
        <f>R35*44/28*Forside!$B$5</f>
        <v>#N/A</v>
      </c>
      <c r="T35" s="45" t="e">
        <f>G35*VLOOKUP(B35,'Data_efterafgrøder og udlæg'!$A$3:$O$10,COLUMN('Data_efterafgrøder og udlæg'!$G$3),FALSE)</f>
        <v>#N/A</v>
      </c>
      <c r="U35" s="45" t="e">
        <f>T35*Forside!$B$3/100</f>
        <v>#N/A</v>
      </c>
      <c r="V35" s="44" t="e">
        <f>U35*44/28*Forside!$B$5</f>
        <v>#N/A</v>
      </c>
      <c r="W35" s="44">
        <f t="shared" si="7"/>
        <v>0</v>
      </c>
      <c r="X35" s="12">
        <f>D35*Forside!$B$8</f>
        <v>0</v>
      </c>
      <c r="Y35" s="54" t="e">
        <f>VLOOKUP(B35,'Data_efterafgrøder og udlæg'!$A$3:$Q$14,COLUMN('Data_efterafgrøder og udlæg'!L32),FALSE)</f>
        <v>#N/A</v>
      </c>
      <c r="Z35" s="54" t="e">
        <f>Y35*Forside!$B$9</f>
        <v>#N/A</v>
      </c>
      <c r="AA35" s="54" t="e">
        <f>VLOOKUP(B35,'Data_efterafgrøder og udlæg'!$A$3:$Q$14,COLUMN('Data_efterafgrøder og udlæg'!M32),FALSE)</f>
        <v>#N/A</v>
      </c>
      <c r="AB35" s="12" t="e">
        <f>Forside!$B$10*AA35</f>
        <v>#N/A</v>
      </c>
      <c r="AC35" s="53" t="e">
        <f>VLOOKUP(B35,'Data_efterafgrøder og udlæg'!$A$3:$R$7,COLUMN('Data_efterafgrøder og udlæg'!P32),FALSE)</f>
        <v>#N/A</v>
      </c>
      <c r="AD35" s="45" t="e">
        <f>AC35*6.4*Forside!$B$7*U35</f>
        <v>#N/A</v>
      </c>
      <c r="AE35" s="12" t="e">
        <f>VLOOKUP(B35,'Data_efterafgrøder og udlæg'!$A$3:$Q$15,COLUMN('Data_efterafgrøder og udlæg'!O32),FALSE)</f>
        <v>#N/A</v>
      </c>
      <c r="AF35" s="45" t="e">
        <f>AE35*1.7*Forside!$B$7*Beregninger_brændstofforbrug!F33</f>
        <v>#N/A</v>
      </c>
      <c r="AG35" s="44" t="e">
        <f t="shared" si="8"/>
        <v>#N/A</v>
      </c>
      <c r="AH35" s="12"/>
      <c r="AI35" s="12">
        <f>AH35*4.6*Forside!$B$6</f>
        <v>0</v>
      </c>
      <c r="AJ35" s="92" t="e">
        <f t="shared" si="10"/>
        <v>#N/A</v>
      </c>
      <c r="AK35" s="45" t="e">
        <f>AJ35*44/28*Forside!$B$5</f>
        <v>#N/A</v>
      </c>
      <c r="AL35" s="44" t="e">
        <f t="shared" si="11"/>
        <v>#N/A</v>
      </c>
      <c r="AM35" s="44" t="e">
        <f t="shared" si="9"/>
        <v>#N/A</v>
      </c>
      <c r="AN35" s="44" t="e">
        <f t="shared" si="12"/>
        <v>#N/A</v>
      </c>
    </row>
    <row r="36" spans="1:40" x14ac:dyDescent="0.25">
      <c r="A36" s="2">
        <f>Forside!B46</f>
        <v>0</v>
      </c>
      <c r="B36" s="2">
        <f>Forside!C46</f>
        <v>0</v>
      </c>
      <c r="C36" s="59">
        <f>Forside!G46</f>
        <v>0</v>
      </c>
      <c r="D36" s="59">
        <f>Forside!K46</f>
        <v>0</v>
      </c>
      <c r="E36" s="59">
        <f>Forside!N46</f>
        <v>0</v>
      </c>
      <c r="F36" s="108" t="e">
        <f>E36*(1/((1-VLOOKUP(B36,'Data_efterafgrøder og udlæg'!$A$3:$J$15,COLUMN('Data_efterafgrøder og udlæg'!$C$1),FALSE))*VLOOKUP(B36,'Data_efterafgrøder og udlæg'!$A$3:$I$12,COLUMN('Data_efterafgrøder og udlæg'!$B$1),FALSE)))</f>
        <v>#N/A</v>
      </c>
      <c r="G36" s="108" t="e">
        <f>F36*VLOOKUP(B36,'Data_efterafgrøder og udlæg'!$A$3:$H$12,COLUMN('Data_efterafgrøder og udlæg'!$C$1),FALSE)</f>
        <v>#N/A</v>
      </c>
      <c r="H36" s="110" t="e">
        <f t="shared" si="0"/>
        <v>#N/A</v>
      </c>
      <c r="I36" s="108" t="e">
        <f>IF(VLOOKUP(B36,'Data_efterafgrøder og udlæg'!$A$3:$O$13,COLUMN('Data_efterafgrøder og udlæg'!$N$1),FALSE)="Ja",(G36+H36),F36)</f>
        <v>#N/A</v>
      </c>
      <c r="J36" s="110" t="e">
        <f t="shared" si="1"/>
        <v>#N/A</v>
      </c>
      <c r="K36" s="110" t="e">
        <f t="shared" si="2"/>
        <v>#N/A</v>
      </c>
      <c r="L36" s="110" t="e">
        <f>VLOOKUP(B36,'Data_efterafgrøder og udlæg'!$A$3:$V$16,COLUMN('Data_efterafgrøder og udlæg'!J33),FALSE)</f>
        <v>#N/A</v>
      </c>
      <c r="M36" s="108" t="e">
        <f>K36*VLOOKUP(B36,'Data_efterafgrøder og udlæg'!$A$3:$Q$12,COLUMN('Data_efterafgrøder og udlæg'!D33),FALSE)*VLOOKUP(B36,'Data_efterafgrøder og udlæg'!$A$3:$R$14,COLUMN('Data_efterafgrøder og udlæg'!E33),FALSE)</f>
        <v>#N/A</v>
      </c>
      <c r="N36" s="108" t="e">
        <f t="shared" si="3"/>
        <v>#N/A</v>
      </c>
      <c r="O36" s="12">
        <f>D36*Forside!$B$3/100</f>
        <v>0</v>
      </c>
      <c r="P36" s="44">
        <f>O36*44/28*Forside!$B$5</f>
        <v>0</v>
      </c>
      <c r="Q36" s="45" t="e">
        <f>H36*VLOOKUP(B36,'Data_efterafgrøder og udlæg'!$A$3:$O$10,COLUMN('Data_efterafgrøder og udlæg'!$H$3),FALSE)</f>
        <v>#N/A</v>
      </c>
      <c r="R36" s="12" t="e">
        <f>Q36*Forside!$B$3/100</f>
        <v>#N/A</v>
      </c>
      <c r="S36" s="44" t="e">
        <f>R36*44/28*Forside!$B$5</f>
        <v>#N/A</v>
      </c>
      <c r="T36" s="45" t="e">
        <f>G36*VLOOKUP(B36,'Data_efterafgrøder og udlæg'!$A$3:$O$10,COLUMN('Data_efterafgrøder og udlæg'!$G$3),FALSE)</f>
        <v>#N/A</v>
      </c>
      <c r="U36" s="45" t="e">
        <f>T36*Forside!$B$3/100</f>
        <v>#N/A</v>
      </c>
      <c r="V36" s="44" t="e">
        <f>U36*44/28*Forside!$B$5</f>
        <v>#N/A</v>
      </c>
      <c r="W36" s="44">
        <f t="shared" si="7"/>
        <v>0</v>
      </c>
      <c r="X36" s="12">
        <f>D36*Forside!$B$8</f>
        <v>0</v>
      </c>
      <c r="Y36" s="54" t="e">
        <f>VLOOKUP(B36,'Data_efterafgrøder og udlæg'!$A$3:$Q$14,COLUMN('Data_efterafgrøder og udlæg'!L33),FALSE)</f>
        <v>#N/A</v>
      </c>
      <c r="Z36" s="54" t="e">
        <f>Y36*Forside!$B$9</f>
        <v>#N/A</v>
      </c>
      <c r="AA36" s="54" t="e">
        <f>VLOOKUP(B36,'Data_efterafgrøder og udlæg'!$A$3:$Q$14,COLUMN('Data_efterafgrøder og udlæg'!M33),FALSE)</f>
        <v>#N/A</v>
      </c>
      <c r="AB36" s="12" t="e">
        <f>Forside!$B$10*AA36</f>
        <v>#N/A</v>
      </c>
      <c r="AC36" s="53" t="e">
        <f>VLOOKUP(B36,'Data_efterafgrøder og udlæg'!$A$3:$R$7,COLUMN('Data_efterafgrøder og udlæg'!P33),FALSE)</f>
        <v>#N/A</v>
      </c>
      <c r="AD36" s="45" t="e">
        <f>AC36*6.4*Forside!$B$7*U36</f>
        <v>#N/A</v>
      </c>
      <c r="AE36" s="12" t="e">
        <f>VLOOKUP(B36,'Data_efterafgrøder og udlæg'!$A$3:$Q$15,COLUMN('Data_efterafgrøder og udlæg'!O33),FALSE)</f>
        <v>#N/A</v>
      </c>
      <c r="AF36" s="45" t="e">
        <f>AE36*1.7*Forside!$B$7*Beregninger_brændstofforbrug!F34</f>
        <v>#N/A</v>
      </c>
      <c r="AG36" s="44" t="e">
        <f t="shared" si="8"/>
        <v>#N/A</v>
      </c>
      <c r="AH36" s="12"/>
      <c r="AI36" s="12">
        <f>AH36*4.6*Forside!$B$6</f>
        <v>0</v>
      </c>
      <c r="AJ36" s="92" t="e">
        <f t="shared" si="10"/>
        <v>#N/A</v>
      </c>
      <c r="AK36" s="45" t="e">
        <f>AJ36*44/28*Forside!$B$5</f>
        <v>#N/A</v>
      </c>
      <c r="AL36" s="44" t="e">
        <f t="shared" si="11"/>
        <v>#N/A</v>
      </c>
      <c r="AM36" s="44" t="e">
        <f t="shared" si="9"/>
        <v>#N/A</v>
      </c>
      <c r="AN36" s="44" t="e">
        <f t="shared" si="12"/>
        <v>#N/A</v>
      </c>
    </row>
    <row r="37" spans="1:40" x14ac:dyDescent="0.25">
      <c r="A37" s="2">
        <f>Forside!B47</f>
        <v>0</v>
      </c>
      <c r="B37" s="2">
        <f>Forside!C47</f>
        <v>0</v>
      </c>
      <c r="C37" s="59">
        <f>Forside!G47</f>
        <v>0</v>
      </c>
      <c r="D37" s="59">
        <f>Forside!K47</f>
        <v>0</v>
      </c>
      <c r="E37" s="59">
        <f>Forside!N47</f>
        <v>0</v>
      </c>
      <c r="F37" s="108" t="e">
        <f>E37*(1/((1-VLOOKUP(B37,'Data_efterafgrøder og udlæg'!$A$3:$J$15,COLUMN('Data_efterafgrøder og udlæg'!$C$1),FALSE))*VLOOKUP(B37,'Data_efterafgrøder og udlæg'!$A$3:$I$12,COLUMN('Data_efterafgrøder og udlæg'!$B$1),FALSE)))</f>
        <v>#N/A</v>
      </c>
      <c r="G37" s="108" t="e">
        <f>F37*VLOOKUP(B37,'Data_efterafgrøder og udlæg'!$A$3:$H$12,COLUMN('Data_efterafgrøder og udlæg'!$C$1),FALSE)</f>
        <v>#N/A</v>
      </c>
      <c r="H37" s="110" t="e">
        <f t="shared" si="0"/>
        <v>#N/A</v>
      </c>
      <c r="I37" s="108" t="e">
        <f>IF(VLOOKUP(B37,'Data_efterafgrøder og udlæg'!$A$3:$O$13,COLUMN('Data_efterafgrøder og udlæg'!$N$1),FALSE)="Ja",(G37+H37),F37)</f>
        <v>#N/A</v>
      </c>
      <c r="J37" s="110" t="e">
        <f t="shared" si="1"/>
        <v>#N/A</v>
      </c>
      <c r="K37" s="110" t="e">
        <f t="shared" si="2"/>
        <v>#N/A</v>
      </c>
      <c r="L37" s="110" t="e">
        <f>VLOOKUP(B37,'Data_efterafgrøder og udlæg'!$A$3:$V$16,COLUMN('Data_efterafgrøder og udlæg'!J34),FALSE)</f>
        <v>#N/A</v>
      </c>
      <c r="M37" s="108" t="e">
        <f>K37*VLOOKUP(B37,'Data_efterafgrøder og udlæg'!$A$3:$Q$12,COLUMN('Data_efterafgrøder og udlæg'!D34),FALSE)*VLOOKUP(B37,'Data_efterafgrøder og udlæg'!$A$3:$R$14,COLUMN('Data_efterafgrøder og udlæg'!E34),FALSE)</f>
        <v>#N/A</v>
      </c>
      <c r="N37" s="108" t="e">
        <f t="shared" si="3"/>
        <v>#N/A</v>
      </c>
      <c r="O37" s="12">
        <f>D37*Forside!$B$3/100</f>
        <v>0</v>
      </c>
      <c r="P37" s="44">
        <f>O37*44/28*Forside!$B$5</f>
        <v>0</v>
      </c>
      <c r="Q37" s="45" t="e">
        <f>H37*VLOOKUP(B37,'Data_efterafgrøder og udlæg'!$A$3:$O$10,COLUMN('Data_efterafgrøder og udlæg'!$H$3),FALSE)</f>
        <v>#N/A</v>
      </c>
      <c r="R37" s="12" t="e">
        <f>Q37*Forside!$B$3/100</f>
        <v>#N/A</v>
      </c>
      <c r="S37" s="44" t="e">
        <f>R37*44/28*Forside!$B$5</f>
        <v>#N/A</v>
      </c>
      <c r="T37" s="45" t="e">
        <f>G37*VLOOKUP(B37,'Data_efterafgrøder og udlæg'!$A$3:$O$10,COLUMN('Data_efterafgrøder og udlæg'!$G$3),FALSE)</f>
        <v>#N/A</v>
      </c>
      <c r="U37" s="45" t="e">
        <f>T37*Forside!$B$3/100</f>
        <v>#N/A</v>
      </c>
      <c r="V37" s="44" t="e">
        <f>U37*44/28*Forside!$B$5</f>
        <v>#N/A</v>
      </c>
      <c r="W37" s="44">
        <f t="shared" si="7"/>
        <v>0</v>
      </c>
      <c r="X37" s="12">
        <f>D37*Forside!$B$8</f>
        <v>0</v>
      </c>
      <c r="Y37" s="54" t="e">
        <f>VLOOKUP(B37,'Data_efterafgrøder og udlæg'!$A$3:$Q$14,COLUMN('Data_efterafgrøder og udlæg'!L34),FALSE)</f>
        <v>#N/A</v>
      </c>
      <c r="Z37" s="54" t="e">
        <f>Y37*Forside!$B$9</f>
        <v>#N/A</v>
      </c>
      <c r="AA37" s="54" t="e">
        <f>VLOOKUP(B37,'Data_efterafgrøder og udlæg'!$A$3:$Q$14,COLUMN('Data_efterafgrøder og udlæg'!M34),FALSE)</f>
        <v>#N/A</v>
      </c>
      <c r="AB37" s="12" t="e">
        <f>Forside!$B$10*AA37</f>
        <v>#N/A</v>
      </c>
      <c r="AC37" s="53" t="e">
        <f>VLOOKUP(B37,'Data_efterafgrøder og udlæg'!$A$3:$R$7,COLUMN('Data_efterafgrøder og udlæg'!P34),FALSE)</f>
        <v>#N/A</v>
      </c>
      <c r="AD37" s="45" t="e">
        <f>AC37*6.4*Forside!$B$7*U37</f>
        <v>#N/A</v>
      </c>
      <c r="AE37" s="12" t="e">
        <f>VLOOKUP(B37,'Data_efterafgrøder og udlæg'!$A$3:$Q$15,COLUMN('Data_efterafgrøder og udlæg'!O34),FALSE)</f>
        <v>#N/A</v>
      </c>
      <c r="AF37" s="45" t="e">
        <f>AE37*1.7*Forside!$B$7*Beregninger_brændstofforbrug!F35</f>
        <v>#N/A</v>
      </c>
      <c r="AG37" s="44" t="e">
        <f t="shared" si="8"/>
        <v>#N/A</v>
      </c>
      <c r="AH37" s="12"/>
      <c r="AI37" s="12">
        <f>AH37*4.6*Forside!$B$6</f>
        <v>0</v>
      </c>
      <c r="AJ37" s="92" t="e">
        <f t="shared" si="10"/>
        <v>#N/A</v>
      </c>
      <c r="AK37" s="45" t="e">
        <f>AJ37*44/28*Forside!$B$5</f>
        <v>#N/A</v>
      </c>
      <c r="AL37" s="44" t="e">
        <f t="shared" si="11"/>
        <v>#N/A</v>
      </c>
      <c r="AM37" s="44" t="e">
        <f t="shared" si="9"/>
        <v>#N/A</v>
      </c>
      <c r="AN37" s="44" t="e">
        <f t="shared" si="12"/>
        <v>#N/A</v>
      </c>
    </row>
    <row r="38" spans="1:40" x14ac:dyDescent="0.25">
      <c r="A38" s="2">
        <f>Forside!B48</f>
        <v>0</v>
      </c>
      <c r="B38" s="2">
        <f>Forside!C48</f>
        <v>0</v>
      </c>
      <c r="C38" s="59">
        <f>Forside!G48</f>
        <v>0</v>
      </c>
      <c r="D38" s="59">
        <f>Forside!K48</f>
        <v>0</v>
      </c>
      <c r="E38" s="59">
        <f>Forside!N48</f>
        <v>0</v>
      </c>
      <c r="F38" s="108" t="e">
        <f>E38*(1/((1-VLOOKUP(B38,'Data_efterafgrøder og udlæg'!$A$3:$J$15,COLUMN('Data_efterafgrøder og udlæg'!$C$1),FALSE))*VLOOKUP(B38,'Data_efterafgrøder og udlæg'!$A$3:$I$12,COLUMN('Data_efterafgrøder og udlæg'!$B$1),FALSE)))</f>
        <v>#N/A</v>
      </c>
      <c r="G38" s="108" t="e">
        <f>F38*VLOOKUP(B38,'Data_efterafgrøder og udlæg'!$A$3:$H$12,COLUMN('Data_efterafgrøder og udlæg'!$C$1),FALSE)</f>
        <v>#N/A</v>
      </c>
      <c r="H38" s="110" t="e">
        <f t="shared" si="0"/>
        <v>#N/A</v>
      </c>
      <c r="I38" s="108" t="e">
        <f>IF(VLOOKUP(B38,'Data_efterafgrøder og udlæg'!$A$3:$O$13,COLUMN('Data_efterafgrøder og udlæg'!$N$1),FALSE)="Ja",(G38+H38),F38)</f>
        <v>#N/A</v>
      </c>
      <c r="J38" s="110" t="e">
        <f t="shared" si="1"/>
        <v>#N/A</v>
      </c>
      <c r="K38" s="110" t="e">
        <f t="shared" si="2"/>
        <v>#N/A</v>
      </c>
      <c r="L38" s="110" t="e">
        <f>VLOOKUP(B38,'Data_efterafgrøder og udlæg'!$A$3:$V$16,COLUMN('Data_efterafgrøder og udlæg'!J35),FALSE)</f>
        <v>#N/A</v>
      </c>
      <c r="M38" s="108" t="e">
        <f>K38*VLOOKUP(B38,'Data_efterafgrøder og udlæg'!$A$3:$Q$12,COLUMN('Data_efterafgrøder og udlæg'!D35),FALSE)*VLOOKUP(B38,'Data_efterafgrøder og udlæg'!$A$3:$R$14,COLUMN('Data_efterafgrøder og udlæg'!E35),FALSE)</f>
        <v>#N/A</v>
      </c>
      <c r="N38" s="108" t="e">
        <f t="shared" si="3"/>
        <v>#N/A</v>
      </c>
      <c r="O38" s="12">
        <f>D38*Forside!$B$3/100</f>
        <v>0</v>
      </c>
      <c r="P38" s="44">
        <f>O38*44/28*Forside!$B$5</f>
        <v>0</v>
      </c>
      <c r="Q38" s="45" t="e">
        <f>H38*VLOOKUP(B38,'Data_efterafgrøder og udlæg'!$A$3:$O$10,COLUMN('Data_efterafgrøder og udlæg'!$H$3),FALSE)</f>
        <v>#N/A</v>
      </c>
      <c r="R38" s="12" t="e">
        <f>Q38*Forside!$B$3/100</f>
        <v>#N/A</v>
      </c>
      <c r="S38" s="44" t="e">
        <f>R38*44/28*Forside!$B$5</f>
        <v>#N/A</v>
      </c>
      <c r="T38" s="45" t="e">
        <f>G38*VLOOKUP(B38,'Data_efterafgrøder og udlæg'!$A$3:$O$10,COLUMN('Data_efterafgrøder og udlæg'!$G$3),FALSE)</f>
        <v>#N/A</v>
      </c>
      <c r="U38" s="45" t="e">
        <f>T38*Forside!$B$3/100</f>
        <v>#N/A</v>
      </c>
      <c r="V38" s="44" t="e">
        <f>U38*44/28*Forside!$B$5</f>
        <v>#N/A</v>
      </c>
      <c r="W38" s="44">
        <f t="shared" si="7"/>
        <v>0</v>
      </c>
      <c r="X38" s="12">
        <f>D38*Forside!$B$8</f>
        <v>0</v>
      </c>
      <c r="Y38" s="54" t="e">
        <f>VLOOKUP(B38,'Data_efterafgrøder og udlæg'!$A$3:$Q$14,COLUMN('Data_efterafgrøder og udlæg'!L35),FALSE)</f>
        <v>#N/A</v>
      </c>
      <c r="Z38" s="54" t="e">
        <f>Y38*Forside!$B$9</f>
        <v>#N/A</v>
      </c>
      <c r="AA38" s="54" t="e">
        <f>VLOOKUP(B38,'Data_efterafgrøder og udlæg'!$A$3:$Q$14,COLUMN('Data_efterafgrøder og udlæg'!M35),FALSE)</f>
        <v>#N/A</v>
      </c>
      <c r="AB38" s="12" t="e">
        <f>Forside!$B$10*AA38</f>
        <v>#N/A</v>
      </c>
      <c r="AC38" s="53" t="e">
        <f>VLOOKUP(B38,'Data_efterafgrøder og udlæg'!$A$3:$R$7,COLUMN('Data_efterafgrøder og udlæg'!P35),FALSE)</f>
        <v>#N/A</v>
      </c>
      <c r="AD38" s="45" t="e">
        <f>AC38*6.4*Forside!$B$7*U38</f>
        <v>#N/A</v>
      </c>
      <c r="AE38" s="12" t="e">
        <f>VLOOKUP(B38,'Data_efterafgrøder og udlæg'!$A$3:$Q$15,COLUMN('Data_efterafgrøder og udlæg'!O35),FALSE)</f>
        <v>#N/A</v>
      </c>
      <c r="AF38" s="45" t="e">
        <f>AE38*1.7*Forside!$B$7*Beregninger_brændstofforbrug!F36</f>
        <v>#N/A</v>
      </c>
      <c r="AG38" s="44" t="e">
        <f t="shared" si="8"/>
        <v>#N/A</v>
      </c>
      <c r="AH38" s="12"/>
      <c r="AI38" s="12">
        <f>AH38*4.6*Forside!$B$6</f>
        <v>0</v>
      </c>
      <c r="AJ38" s="92" t="e">
        <f t="shared" si="10"/>
        <v>#N/A</v>
      </c>
      <c r="AK38" s="45" t="e">
        <f>AJ38*44/28*Forside!$B$5</f>
        <v>#N/A</v>
      </c>
      <c r="AL38" s="44" t="e">
        <f t="shared" si="11"/>
        <v>#N/A</v>
      </c>
      <c r="AM38" s="44" t="e">
        <f t="shared" si="9"/>
        <v>#N/A</v>
      </c>
      <c r="AN38" s="44" t="e">
        <f t="shared" si="12"/>
        <v>#N/A</v>
      </c>
    </row>
    <row r="39" spans="1:40" x14ac:dyDescent="0.25">
      <c r="A39" s="2">
        <f>Forside!B49</f>
        <v>0</v>
      </c>
      <c r="B39" s="2">
        <f>Forside!C49</f>
        <v>0</v>
      </c>
      <c r="C39" s="59">
        <f>Forside!G49</f>
        <v>0</v>
      </c>
      <c r="D39" s="59">
        <f>Forside!K49</f>
        <v>0</v>
      </c>
      <c r="E39" s="59">
        <f>Forside!N49</f>
        <v>0</v>
      </c>
      <c r="F39" s="108" t="e">
        <f>E39*(1/((1-VLOOKUP(B39,'Data_efterafgrøder og udlæg'!$A$3:$J$15,COLUMN('Data_efterafgrøder og udlæg'!$C$1),FALSE))*VLOOKUP(B39,'Data_efterafgrøder og udlæg'!$A$3:$I$12,COLUMN('Data_efterafgrøder og udlæg'!$B$1),FALSE)))</f>
        <v>#N/A</v>
      </c>
      <c r="G39" s="108" t="e">
        <f>F39*VLOOKUP(B39,'Data_efterafgrøder og udlæg'!$A$3:$H$12,COLUMN('Data_efterafgrøder og udlæg'!$C$1),FALSE)</f>
        <v>#N/A</v>
      </c>
      <c r="H39" s="110" t="e">
        <f t="shared" si="0"/>
        <v>#N/A</v>
      </c>
      <c r="I39" s="108" t="e">
        <f>IF(VLOOKUP(B39,'Data_efterafgrøder og udlæg'!$A$3:$O$13,COLUMN('Data_efterafgrøder og udlæg'!$N$1),FALSE)="Ja",(G39+H39),F39)</f>
        <v>#N/A</v>
      </c>
      <c r="J39" s="110" t="e">
        <f t="shared" si="1"/>
        <v>#N/A</v>
      </c>
      <c r="K39" s="110" t="e">
        <f t="shared" si="2"/>
        <v>#N/A</v>
      </c>
      <c r="L39" s="110" t="e">
        <f>VLOOKUP(B39,'Data_efterafgrøder og udlæg'!$A$3:$V$16,COLUMN('Data_efterafgrøder og udlæg'!J36),FALSE)</f>
        <v>#N/A</v>
      </c>
      <c r="M39" s="108" t="e">
        <f>K39*VLOOKUP(B39,'Data_efterafgrøder og udlæg'!$A$3:$Q$12,COLUMN('Data_efterafgrøder og udlæg'!D36),FALSE)*VLOOKUP(B39,'Data_efterafgrøder og udlæg'!$A$3:$R$14,COLUMN('Data_efterafgrøder og udlæg'!E36),FALSE)</f>
        <v>#N/A</v>
      </c>
      <c r="N39" s="108" t="e">
        <f t="shared" si="3"/>
        <v>#N/A</v>
      </c>
      <c r="O39" s="12">
        <f>D39*Forside!$B$3/100</f>
        <v>0</v>
      </c>
      <c r="P39" s="44">
        <f>O39*44/28*Forside!$B$5</f>
        <v>0</v>
      </c>
      <c r="Q39" s="45" t="e">
        <f>H39*VLOOKUP(B39,'Data_efterafgrøder og udlæg'!$A$3:$O$10,COLUMN('Data_efterafgrøder og udlæg'!$H$3),FALSE)</f>
        <v>#N/A</v>
      </c>
      <c r="R39" s="12" t="e">
        <f>Q39*Forside!$B$3/100</f>
        <v>#N/A</v>
      </c>
      <c r="S39" s="44" t="e">
        <f>R39*44/28*Forside!$B$5</f>
        <v>#N/A</v>
      </c>
      <c r="T39" s="45" t="e">
        <f>G39*VLOOKUP(B39,'Data_efterafgrøder og udlæg'!$A$3:$O$10,COLUMN('Data_efterafgrøder og udlæg'!$G$3),FALSE)</f>
        <v>#N/A</v>
      </c>
      <c r="U39" s="45" t="e">
        <f>T39*Forside!$B$3/100</f>
        <v>#N/A</v>
      </c>
      <c r="V39" s="44" t="e">
        <f>U39*44/28*Forside!$B$5</f>
        <v>#N/A</v>
      </c>
      <c r="W39" s="44">
        <f t="shared" si="7"/>
        <v>0</v>
      </c>
      <c r="X39" s="12">
        <f>D39*Forside!$B$8</f>
        <v>0</v>
      </c>
      <c r="Y39" s="54" t="e">
        <f>VLOOKUP(B39,'Data_efterafgrøder og udlæg'!$A$3:$Q$14,COLUMN('Data_efterafgrøder og udlæg'!L36),FALSE)</f>
        <v>#N/A</v>
      </c>
      <c r="Z39" s="54" t="e">
        <f>Y39*Forside!$B$9</f>
        <v>#N/A</v>
      </c>
      <c r="AA39" s="54" t="e">
        <f>VLOOKUP(B39,'Data_efterafgrøder og udlæg'!$A$3:$Q$14,COLUMN('Data_efterafgrøder og udlæg'!M36),FALSE)</f>
        <v>#N/A</v>
      </c>
      <c r="AB39" s="12" t="e">
        <f>Forside!$B$10*AA39</f>
        <v>#N/A</v>
      </c>
      <c r="AC39" s="53" t="e">
        <f>VLOOKUP(B39,'Data_efterafgrøder og udlæg'!$A$3:$R$7,COLUMN('Data_efterafgrøder og udlæg'!P36),FALSE)</f>
        <v>#N/A</v>
      </c>
      <c r="AD39" s="45" t="e">
        <f>AC39*6.4*Forside!$B$7*U39</f>
        <v>#N/A</v>
      </c>
      <c r="AE39" s="12" t="e">
        <f>VLOOKUP(B39,'Data_efterafgrøder og udlæg'!$A$3:$Q$15,COLUMN('Data_efterafgrøder og udlæg'!O36),FALSE)</f>
        <v>#N/A</v>
      </c>
      <c r="AF39" s="45" t="e">
        <f>AE39*1.7*Forside!$B$7*Beregninger_brændstofforbrug!F37</f>
        <v>#N/A</v>
      </c>
      <c r="AG39" s="44" t="e">
        <f t="shared" si="8"/>
        <v>#N/A</v>
      </c>
      <c r="AH39" s="12"/>
      <c r="AI39" s="12">
        <f>AH39*4.6*Forside!$B$6</f>
        <v>0</v>
      </c>
      <c r="AJ39" s="92" t="e">
        <f t="shared" si="10"/>
        <v>#N/A</v>
      </c>
      <c r="AK39" s="45" t="e">
        <f>AJ39*44/28*Forside!$B$5</f>
        <v>#N/A</v>
      </c>
      <c r="AL39" s="44" t="e">
        <f t="shared" si="11"/>
        <v>#N/A</v>
      </c>
      <c r="AM39" s="44" t="e">
        <f t="shared" si="9"/>
        <v>#N/A</v>
      </c>
      <c r="AN39" s="44" t="e">
        <f t="shared" si="12"/>
        <v>#N/A</v>
      </c>
    </row>
    <row r="40" spans="1:40" x14ac:dyDescent="0.25">
      <c r="A40" s="2">
        <f>Forside!B50</f>
        <v>0</v>
      </c>
      <c r="B40" s="2">
        <f>Forside!C50</f>
        <v>0</v>
      </c>
      <c r="C40" s="59">
        <f>Forside!G50</f>
        <v>0</v>
      </c>
      <c r="D40" s="59">
        <f>Forside!K50</f>
        <v>0</v>
      </c>
      <c r="E40" s="59">
        <f>Forside!N50</f>
        <v>0</v>
      </c>
      <c r="F40" s="108" t="e">
        <f>E40*(1/((1-VLOOKUP(B40,'Data_efterafgrøder og udlæg'!$A$3:$J$15,COLUMN('Data_efterafgrøder og udlæg'!$C$1),FALSE))*VLOOKUP(B40,'Data_efterafgrøder og udlæg'!$A$3:$I$12,COLUMN('Data_efterafgrøder og udlæg'!$B$1),FALSE)))</f>
        <v>#N/A</v>
      </c>
      <c r="G40" s="108" t="e">
        <f>F40*VLOOKUP(B40,'Data_efterafgrøder og udlæg'!$A$3:$H$12,COLUMN('Data_efterafgrøder og udlæg'!$C$1),FALSE)</f>
        <v>#N/A</v>
      </c>
      <c r="H40" s="110" t="e">
        <f t="shared" si="0"/>
        <v>#N/A</v>
      </c>
      <c r="I40" s="108" t="e">
        <f>IF(VLOOKUP(B40,'Data_efterafgrøder og udlæg'!$A$3:$O$13,COLUMN('Data_efterafgrøder og udlæg'!$N$1),FALSE)="Ja",(G40+H40),F40)</f>
        <v>#N/A</v>
      </c>
      <c r="J40" s="110" t="e">
        <f t="shared" si="1"/>
        <v>#N/A</v>
      </c>
      <c r="K40" s="110" t="e">
        <f t="shared" si="2"/>
        <v>#N/A</v>
      </c>
      <c r="L40" s="110" t="e">
        <f>VLOOKUP(B40,'Data_efterafgrøder og udlæg'!$A$3:$V$16,COLUMN('Data_efterafgrøder og udlæg'!J37),FALSE)</f>
        <v>#N/A</v>
      </c>
      <c r="M40" s="108" t="e">
        <f>K40*VLOOKUP(B40,'Data_efterafgrøder og udlæg'!$A$3:$Q$12,COLUMN('Data_efterafgrøder og udlæg'!D37),FALSE)*VLOOKUP(B40,'Data_efterafgrøder og udlæg'!$A$3:$R$14,COLUMN('Data_efterafgrøder og udlæg'!E37),FALSE)</f>
        <v>#N/A</v>
      </c>
      <c r="N40" s="108" t="e">
        <f t="shared" si="3"/>
        <v>#N/A</v>
      </c>
      <c r="O40" s="12">
        <f>D40*Forside!$B$3/100</f>
        <v>0</v>
      </c>
      <c r="P40" s="44">
        <f>O40*44/28*Forside!$B$5</f>
        <v>0</v>
      </c>
      <c r="Q40" s="45" t="e">
        <f>H40*VLOOKUP(B40,'Data_efterafgrøder og udlæg'!$A$3:$O$10,COLUMN('Data_efterafgrøder og udlæg'!$H$3),FALSE)</f>
        <v>#N/A</v>
      </c>
      <c r="R40" s="12" t="e">
        <f>Q40*Forside!$B$3/100</f>
        <v>#N/A</v>
      </c>
      <c r="S40" s="44" t="e">
        <f>R40*44/28*Forside!$B$5</f>
        <v>#N/A</v>
      </c>
      <c r="T40" s="45" t="e">
        <f>G40*VLOOKUP(B40,'Data_efterafgrøder og udlæg'!$A$3:$O$10,COLUMN('Data_efterafgrøder og udlæg'!$G$3),FALSE)</f>
        <v>#N/A</v>
      </c>
      <c r="U40" s="45" t="e">
        <f>T40*Forside!$B$3/100</f>
        <v>#N/A</v>
      </c>
      <c r="V40" s="44" t="e">
        <f>U40*44/28*Forside!$B$5</f>
        <v>#N/A</v>
      </c>
      <c r="W40" s="44">
        <f t="shared" si="7"/>
        <v>0</v>
      </c>
      <c r="X40" s="12">
        <f>D40*Forside!$B$8</f>
        <v>0</v>
      </c>
      <c r="Y40" s="54" t="e">
        <f>VLOOKUP(B40,'Data_efterafgrøder og udlæg'!$A$3:$Q$14,COLUMN('Data_efterafgrøder og udlæg'!L37),FALSE)</f>
        <v>#N/A</v>
      </c>
      <c r="Z40" s="54" t="e">
        <f>Y40*Forside!$B$9</f>
        <v>#N/A</v>
      </c>
      <c r="AA40" s="54" t="e">
        <f>VLOOKUP(B40,'Data_efterafgrøder og udlæg'!$A$3:$Q$14,COLUMN('Data_efterafgrøder og udlæg'!M37),FALSE)</f>
        <v>#N/A</v>
      </c>
      <c r="AB40" s="12" t="e">
        <f>Forside!$B$10*AA40</f>
        <v>#N/A</v>
      </c>
      <c r="AC40" s="53" t="e">
        <f>VLOOKUP(B40,'Data_efterafgrøder og udlæg'!$A$3:$R$7,COLUMN('Data_efterafgrøder og udlæg'!P37),FALSE)</f>
        <v>#N/A</v>
      </c>
      <c r="AD40" s="45" t="e">
        <f>AC40*6.4*Forside!$B$7*U40</f>
        <v>#N/A</v>
      </c>
      <c r="AE40" s="12" t="e">
        <f>VLOOKUP(B40,'Data_efterafgrøder og udlæg'!$A$3:$Q$15,COLUMN('Data_efterafgrøder og udlæg'!O37),FALSE)</f>
        <v>#N/A</v>
      </c>
      <c r="AF40" s="45" t="e">
        <f>AE40*1.7*Forside!$B$7*Beregninger_brændstofforbrug!F38</f>
        <v>#N/A</v>
      </c>
      <c r="AG40" s="44" t="e">
        <f t="shared" si="8"/>
        <v>#N/A</v>
      </c>
      <c r="AH40" s="12"/>
      <c r="AI40" s="12">
        <f>AH40*4.6*Forside!$B$6</f>
        <v>0</v>
      </c>
      <c r="AJ40" s="92" t="e">
        <f t="shared" si="10"/>
        <v>#N/A</v>
      </c>
      <c r="AK40" s="45" t="e">
        <f>AJ40*44/28*Forside!$B$5</f>
        <v>#N/A</v>
      </c>
      <c r="AL40" s="44" t="e">
        <f t="shared" si="11"/>
        <v>#N/A</v>
      </c>
      <c r="AM40" s="44" t="e">
        <f t="shared" si="9"/>
        <v>#N/A</v>
      </c>
      <c r="AN40" s="44" t="e">
        <f t="shared" si="12"/>
        <v>#N/A</v>
      </c>
    </row>
    <row r="41" spans="1:40" x14ac:dyDescent="0.25">
      <c r="A41" s="2">
        <f>Forside!B51</f>
        <v>0</v>
      </c>
      <c r="B41" s="2">
        <f>Forside!C51</f>
        <v>0</v>
      </c>
      <c r="C41" s="59">
        <f>Forside!G51</f>
        <v>0</v>
      </c>
      <c r="D41" s="59">
        <f>Forside!K51</f>
        <v>0</v>
      </c>
      <c r="E41" s="59">
        <f>Forside!N51</f>
        <v>0</v>
      </c>
      <c r="F41" s="108" t="e">
        <f>E41*(1/((1-VLOOKUP(B41,'Data_efterafgrøder og udlæg'!$A$3:$J$15,COLUMN('Data_efterafgrøder og udlæg'!$C$1),FALSE))*VLOOKUP(B41,'Data_efterafgrøder og udlæg'!$A$3:$I$12,COLUMN('Data_efterafgrøder og udlæg'!$B$1),FALSE)))</f>
        <v>#N/A</v>
      </c>
      <c r="G41" s="108" t="e">
        <f>F41*VLOOKUP(B41,'Data_efterafgrøder og udlæg'!$A$3:$H$12,COLUMN('Data_efterafgrøder og udlæg'!$C$1),FALSE)</f>
        <v>#N/A</v>
      </c>
      <c r="H41" s="110" t="e">
        <f t="shared" si="0"/>
        <v>#N/A</v>
      </c>
      <c r="I41" s="108" t="e">
        <f>IF(VLOOKUP(B41,'Data_efterafgrøder og udlæg'!$A$3:$O$13,COLUMN('Data_efterafgrøder og udlæg'!$N$1),FALSE)="Ja",(G41+H41),F41)</f>
        <v>#N/A</v>
      </c>
      <c r="J41" s="110" t="e">
        <f t="shared" si="1"/>
        <v>#N/A</v>
      </c>
      <c r="K41" s="110" t="e">
        <f t="shared" si="2"/>
        <v>#N/A</v>
      </c>
      <c r="L41" s="110" t="e">
        <f>VLOOKUP(B41,'Data_efterafgrøder og udlæg'!$A$3:$V$16,COLUMN('Data_efterafgrøder og udlæg'!J38),FALSE)</f>
        <v>#N/A</v>
      </c>
      <c r="M41" s="108" t="e">
        <f>K41*VLOOKUP(B41,'Data_efterafgrøder og udlæg'!$A$3:$Q$12,COLUMN('Data_efterafgrøder og udlæg'!D38),FALSE)*VLOOKUP(B41,'Data_efterafgrøder og udlæg'!$A$3:$R$14,COLUMN('Data_efterafgrøder og udlæg'!E38),FALSE)</f>
        <v>#N/A</v>
      </c>
      <c r="N41" s="108" t="e">
        <f t="shared" si="3"/>
        <v>#N/A</v>
      </c>
      <c r="O41" s="12">
        <f>D41*Forside!$B$3/100</f>
        <v>0</v>
      </c>
      <c r="P41" s="44">
        <f>O41*44/28*Forside!$B$5</f>
        <v>0</v>
      </c>
      <c r="Q41" s="45" t="e">
        <f>H41*VLOOKUP(B41,'Data_efterafgrøder og udlæg'!$A$3:$O$10,COLUMN('Data_efterafgrøder og udlæg'!$H$3),FALSE)</f>
        <v>#N/A</v>
      </c>
      <c r="R41" s="12" t="e">
        <f>Q41*Forside!$B$3/100</f>
        <v>#N/A</v>
      </c>
      <c r="S41" s="44" t="e">
        <f>R41*44/28*Forside!$B$5</f>
        <v>#N/A</v>
      </c>
      <c r="T41" s="45" t="e">
        <f>G41*VLOOKUP(B41,'Data_efterafgrøder og udlæg'!$A$3:$O$10,COLUMN('Data_efterafgrøder og udlæg'!$G$3),FALSE)</f>
        <v>#N/A</v>
      </c>
      <c r="U41" s="45" t="e">
        <f>T41*Forside!$B$3/100</f>
        <v>#N/A</v>
      </c>
      <c r="V41" s="44" t="e">
        <f>U41*44/28*Forside!$B$5</f>
        <v>#N/A</v>
      </c>
      <c r="W41" s="44">
        <f t="shared" si="7"/>
        <v>0</v>
      </c>
      <c r="X41" s="12">
        <f>D41*Forside!$B$8</f>
        <v>0</v>
      </c>
      <c r="Y41" s="54" t="e">
        <f>VLOOKUP(B41,'Data_efterafgrøder og udlæg'!$A$3:$Q$14,COLUMN('Data_efterafgrøder og udlæg'!L38),FALSE)</f>
        <v>#N/A</v>
      </c>
      <c r="Z41" s="54" t="e">
        <f>Y41*Forside!$B$9</f>
        <v>#N/A</v>
      </c>
      <c r="AA41" s="54" t="e">
        <f>VLOOKUP(B41,'Data_efterafgrøder og udlæg'!$A$3:$Q$14,COLUMN('Data_efterafgrøder og udlæg'!M38),FALSE)</f>
        <v>#N/A</v>
      </c>
      <c r="AB41" s="12" t="e">
        <f>Forside!$B$10*AA41</f>
        <v>#N/A</v>
      </c>
      <c r="AC41" s="53" t="e">
        <f>VLOOKUP(B41,'Data_efterafgrøder og udlæg'!$A$3:$R$7,COLUMN('Data_efterafgrøder og udlæg'!P38),FALSE)</f>
        <v>#N/A</v>
      </c>
      <c r="AD41" s="45" t="e">
        <f>AC41*6.4*Forside!$B$7*U41</f>
        <v>#N/A</v>
      </c>
      <c r="AE41" s="12" t="e">
        <f>VLOOKUP(B41,'Data_efterafgrøder og udlæg'!$A$3:$Q$15,COLUMN('Data_efterafgrøder og udlæg'!O38),FALSE)</f>
        <v>#N/A</v>
      </c>
      <c r="AF41" s="45" t="e">
        <f>AE41*1.7*Forside!$B$7*Beregninger_brændstofforbrug!F39</f>
        <v>#N/A</v>
      </c>
      <c r="AG41" s="44" t="e">
        <f t="shared" si="8"/>
        <v>#N/A</v>
      </c>
      <c r="AH41" s="12"/>
      <c r="AI41" s="12">
        <f>AH41*4.6*Forside!$B$6</f>
        <v>0</v>
      </c>
      <c r="AJ41" s="92" t="e">
        <f t="shared" si="10"/>
        <v>#N/A</v>
      </c>
      <c r="AK41" s="45" t="e">
        <f>AJ41*44/28*Forside!$B$5</f>
        <v>#N/A</v>
      </c>
      <c r="AL41" s="44" t="e">
        <f t="shared" si="11"/>
        <v>#N/A</v>
      </c>
      <c r="AM41" s="44" t="e">
        <f t="shared" si="9"/>
        <v>#N/A</v>
      </c>
      <c r="AN41" s="44" t="e">
        <f t="shared" si="12"/>
        <v>#N/A</v>
      </c>
    </row>
    <row r="42" spans="1:40" x14ac:dyDescent="0.25">
      <c r="A42" s="2">
        <f>Forside!B52</f>
        <v>0</v>
      </c>
      <c r="B42" s="2">
        <f>Forside!C52</f>
        <v>0</v>
      </c>
      <c r="C42" s="59">
        <f>Forside!G52</f>
        <v>0</v>
      </c>
      <c r="D42" s="59">
        <f>Forside!K52</f>
        <v>0</v>
      </c>
      <c r="E42" s="59">
        <f>Forside!N52</f>
        <v>0</v>
      </c>
      <c r="F42" s="108" t="e">
        <f>E42*(1/((1-VLOOKUP(B42,'Data_efterafgrøder og udlæg'!$A$3:$J$15,COLUMN('Data_efterafgrøder og udlæg'!$C$1),FALSE))*VLOOKUP(B42,'Data_efterafgrøder og udlæg'!$A$3:$I$12,COLUMN('Data_efterafgrøder og udlæg'!$B$1),FALSE)))</f>
        <v>#N/A</v>
      </c>
      <c r="G42" s="108" t="e">
        <f>F42*VLOOKUP(B42,'Data_efterafgrøder og udlæg'!$A$3:$H$12,COLUMN('Data_efterafgrøder og udlæg'!$C$1),FALSE)</f>
        <v>#N/A</v>
      </c>
      <c r="H42" s="110" t="e">
        <f t="shared" si="0"/>
        <v>#N/A</v>
      </c>
      <c r="I42" s="108" t="e">
        <f>IF(VLOOKUP(B42,'Data_efterafgrøder og udlæg'!$A$3:$O$13,COLUMN('Data_efterafgrøder og udlæg'!$N$1),FALSE)="Ja",(G42+H42),F42)</f>
        <v>#N/A</v>
      </c>
      <c r="J42" s="110" t="e">
        <f t="shared" si="1"/>
        <v>#N/A</v>
      </c>
      <c r="K42" s="110" t="e">
        <f t="shared" si="2"/>
        <v>#N/A</v>
      </c>
      <c r="L42" s="110" t="e">
        <f>VLOOKUP(B42,'Data_efterafgrøder og udlæg'!$A$3:$V$16,COLUMN('Data_efterafgrøder og udlæg'!J39),FALSE)</f>
        <v>#N/A</v>
      </c>
      <c r="M42" s="108" t="e">
        <f>K42*VLOOKUP(B42,'Data_efterafgrøder og udlæg'!$A$3:$Q$12,COLUMN('Data_efterafgrøder og udlæg'!D39),FALSE)*VLOOKUP(B42,'Data_efterafgrøder og udlæg'!$A$3:$R$14,COLUMN('Data_efterafgrøder og udlæg'!E39),FALSE)</f>
        <v>#N/A</v>
      </c>
      <c r="N42" s="108" t="e">
        <f t="shared" si="3"/>
        <v>#N/A</v>
      </c>
      <c r="O42" s="12">
        <f>D42*Forside!$B$3/100</f>
        <v>0</v>
      </c>
      <c r="P42" s="44">
        <f>O42*44/28*Forside!$B$5</f>
        <v>0</v>
      </c>
      <c r="Q42" s="45" t="e">
        <f>H42*VLOOKUP(B42,'Data_efterafgrøder og udlæg'!$A$3:$O$10,COLUMN('Data_efterafgrøder og udlæg'!$H$3),FALSE)</f>
        <v>#N/A</v>
      </c>
      <c r="R42" s="12" t="e">
        <f>Q42*Forside!$B$3/100</f>
        <v>#N/A</v>
      </c>
      <c r="S42" s="44" t="e">
        <f>R42*44/28*Forside!$B$5</f>
        <v>#N/A</v>
      </c>
      <c r="T42" s="45" t="e">
        <f>G42*VLOOKUP(B42,'Data_efterafgrøder og udlæg'!$A$3:$O$10,COLUMN('Data_efterafgrøder og udlæg'!$G$3),FALSE)</f>
        <v>#N/A</v>
      </c>
      <c r="U42" s="45" t="e">
        <f>T42*Forside!$B$3/100</f>
        <v>#N/A</v>
      </c>
      <c r="V42" s="44" t="e">
        <f>U42*44/28*Forside!$B$5</f>
        <v>#N/A</v>
      </c>
      <c r="W42" s="44">
        <f t="shared" si="7"/>
        <v>0</v>
      </c>
      <c r="X42" s="12">
        <f>D42*Forside!$B$8</f>
        <v>0</v>
      </c>
      <c r="Y42" s="54" t="e">
        <f>VLOOKUP(B42,'Data_efterafgrøder og udlæg'!$A$3:$Q$14,COLUMN('Data_efterafgrøder og udlæg'!L39),FALSE)</f>
        <v>#N/A</v>
      </c>
      <c r="Z42" s="54" t="e">
        <f>Y42*Forside!$B$9</f>
        <v>#N/A</v>
      </c>
      <c r="AA42" s="54" t="e">
        <f>VLOOKUP(B42,'Data_efterafgrøder og udlæg'!$A$3:$Q$14,COLUMN('Data_efterafgrøder og udlæg'!M39),FALSE)</f>
        <v>#N/A</v>
      </c>
      <c r="AB42" s="12" t="e">
        <f>Forside!$B$10*AA42</f>
        <v>#N/A</v>
      </c>
      <c r="AC42" s="53" t="e">
        <f>VLOOKUP(B42,'Data_efterafgrøder og udlæg'!$A$3:$R$7,COLUMN('Data_efterafgrøder og udlæg'!P39),FALSE)</f>
        <v>#N/A</v>
      </c>
      <c r="AD42" s="45" t="e">
        <f>AC42*6.4*Forside!$B$7*U42</f>
        <v>#N/A</v>
      </c>
      <c r="AE42" s="12" t="e">
        <f>VLOOKUP(B42,'Data_efterafgrøder og udlæg'!$A$3:$Q$15,COLUMN('Data_efterafgrøder og udlæg'!O39),FALSE)</f>
        <v>#N/A</v>
      </c>
      <c r="AF42" s="45" t="e">
        <f>AE42*1.7*Forside!$B$7*Beregninger_brændstofforbrug!F40</f>
        <v>#N/A</v>
      </c>
      <c r="AG42" s="44" t="e">
        <f t="shared" si="8"/>
        <v>#N/A</v>
      </c>
      <c r="AH42" s="12"/>
      <c r="AI42" s="12">
        <f>AH42*4.6*Forside!$B$6</f>
        <v>0</v>
      </c>
      <c r="AJ42" s="92" t="e">
        <f t="shared" si="10"/>
        <v>#N/A</v>
      </c>
      <c r="AK42" s="45" t="e">
        <f>AJ42*44/28*Forside!$B$5</f>
        <v>#N/A</v>
      </c>
      <c r="AL42" s="44" t="e">
        <f t="shared" si="11"/>
        <v>#N/A</v>
      </c>
      <c r="AM42" s="44" t="e">
        <f t="shared" si="9"/>
        <v>#N/A</v>
      </c>
      <c r="AN42" s="44" t="e">
        <f t="shared" si="12"/>
        <v>#N/A</v>
      </c>
    </row>
    <row r="43" spans="1:40" x14ac:dyDescent="0.25">
      <c r="A43" s="2">
        <f>Forside!B53</f>
        <v>0</v>
      </c>
      <c r="B43" s="2">
        <f>Forside!C53</f>
        <v>0</v>
      </c>
      <c r="C43" s="59">
        <f>Forside!G53</f>
        <v>0</v>
      </c>
      <c r="D43" s="59">
        <f>Forside!K53</f>
        <v>0</v>
      </c>
      <c r="E43" s="59">
        <f>Forside!N53</f>
        <v>0</v>
      </c>
      <c r="F43" s="108" t="e">
        <f>E43*(1/((1-VLOOKUP(B43,'Data_efterafgrøder og udlæg'!$A$3:$J$15,COLUMN('Data_efterafgrøder og udlæg'!$C$1),FALSE))*VLOOKUP(B43,'Data_efterafgrøder og udlæg'!$A$3:$I$12,COLUMN('Data_efterafgrøder og udlæg'!$B$1),FALSE)))</f>
        <v>#N/A</v>
      </c>
      <c r="G43" s="108" t="e">
        <f>F43*VLOOKUP(B43,'Data_efterafgrøder og udlæg'!$A$3:$H$12,COLUMN('Data_efterafgrøder og udlæg'!$C$1),FALSE)</f>
        <v>#N/A</v>
      </c>
      <c r="H43" s="110" t="e">
        <f t="shared" si="0"/>
        <v>#N/A</v>
      </c>
      <c r="I43" s="108" t="e">
        <f>IF(VLOOKUP(B43,'Data_efterafgrøder og udlæg'!$A$3:$O$13,COLUMN('Data_efterafgrøder og udlæg'!$N$1),FALSE)="Ja",(G43+H43),F43)</f>
        <v>#N/A</v>
      </c>
      <c r="J43" s="110" t="e">
        <f t="shared" si="1"/>
        <v>#N/A</v>
      </c>
      <c r="K43" s="110" t="e">
        <f t="shared" si="2"/>
        <v>#N/A</v>
      </c>
      <c r="L43" s="110" t="e">
        <f>VLOOKUP(B43,'Data_efterafgrøder og udlæg'!$A$3:$V$16,COLUMN('Data_efterafgrøder og udlæg'!J40),FALSE)</f>
        <v>#N/A</v>
      </c>
      <c r="M43" s="108" t="e">
        <f>K43*VLOOKUP(B43,'Data_efterafgrøder og udlæg'!$A$3:$Q$12,COLUMN('Data_efterafgrøder og udlæg'!D40),FALSE)*VLOOKUP(B43,'Data_efterafgrøder og udlæg'!$A$3:$R$14,COLUMN('Data_efterafgrøder og udlæg'!E40),FALSE)</f>
        <v>#N/A</v>
      </c>
      <c r="N43" s="108" t="e">
        <f t="shared" si="3"/>
        <v>#N/A</v>
      </c>
      <c r="O43" s="12">
        <f>D43*Forside!$B$3/100</f>
        <v>0</v>
      </c>
      <c r="P43" s="44">
        <f>O43*44/28*Forside!$B$5</f>
        <v>0</v>
      </c>
      <c r="Q43" s="45" t="e">
        <f>H43*VLOOKUP(B43,'Data_efterafgrøder og udlæg'!$A$3:$O$10,COLUMN('Data_efterafgrøder og udlæg'!$H$3),FALSE)</f>
        <v>#N/A</v>
      </c>
      <c r="R43" s="12" t="e">
        <f>Q43*Forside!$B$3/100</f>
        <v>#N/A</v>
      </c>
      <c r="S43" s="44" t="e">
        <f>R43*44/28*Forside!$B$5</f>
        <v>#N/A</v>
      </c>
      <c r="T43" s="45" t="e">
        <f>G43*VLOOKUP(B43,'Data_efterafgrøder og udlæg'!$A$3:$O$10,COLUMN('Data_efterafgrøder og udlæg'!$G$3),FALSE)</f>
        <v>#N/A</v>
      </c>
      <c r="U43" s="45" t="e">
        <f>T43*Forside!$B$3/100</f>
        <v>#N/A</v>
      </c>
      <c r="V43" s="44" t="e">
        <f>U43*44/28*Forside!$B$5</f>
        <v>#N/A</v>
      </c>
      <c r="W43" s="44">
        <f t="shared" si="7"/>
        <v>0</v>
      </c>
      <c r="X43" s="12">
        <f>D43*Forside!$B$8</f>
        <v>0</v>
      </c>
      <c r="Y43" s="54" t="e">
        <f>VLOOKUP(B43,'Data_efterafgrøder og udlæg'!$A$3:$Q$14,COLUMN('Data_efterafgrøder og udlæg'!L40),FALSE)</f>
        <v>#N/A</v>
      </c>
      <c r="Z43" s="54" t="e">
        <f>Y43*Forside!$B$9</f>
        <v>#N/A</v>
      </c>
      <c r="AA43" s="54" t="e">
        <f>VLOOKUP(B43,'Data_efterafgrøder og udlæg'!$A$3:$Q$14,COLUMN('Data_efterafgrøder og udlæg'!M40),FALSE)</f>
        <v>#N/A</v>
      </c>
      <c r="AB43" s="12" t="e">
        <f>Forside!$B$10*AA43</f>
        <v>#N/A</v>
      </c>
      <c r="AC43" s="53" t="e">
        <f>VLOOKUP(B43,'Data_efterafgrøder og udlæg'!$A$3:$R$7,COLUMN('Data_efterafgrøder og udlæg'!P40),FALSE)</f>
        <v>#N/A</v>
      </c>
      <c r="AD43" s="45" t="e">
        <f>AC43*6.4*Forside!$B$7*U43</f>
        <v>#N/A</v>
      </c>
      <c r="AE43" s="12" t="e">
        <f>VLOOKUP(B43,'Data_efterafgrøder og udlæg'!$A$3:$Q$15,COLUMN('Data_efterafgrøder og udlæg'!O40),FALSE)</f>
        <v>#N/A</v>
      </c>
      <c r="AF43" s="45" t="e">
        <f>AE43*1.7*Forside!$B$7*Beregninger_brændstofforbrug!F41</f>
        <v>#N/A</v>
      </c>
      <c r="AG43" s="44" t="e">
        <f t="shared" si="8"/>
        <v>#N/A</v>
      </c>
      <c r="AH43" s="12"/>
      <c r="AI43" s="12">
        <f>AH43*4.6*Forside!$B$6</f>
        <v>0</v>
      </c>
      <c r="AJ43" s="92" t="e">
        <f t="shared" si="10"/>
        <v>#N/A</v>
      </c>
      <c r="AK43" s="45" t="e">
        <f>AJ43*44/28*Forside!$B$5</f>
        <v>#N/A</v>
      </c>
      <c r="AL43" s="44" t="e">
        <f t="shared" si="11"/>
        <v>#N/A</v>
      </c>
      <c r="AM43" s="44" t="e">
        <f t="shared" si="9"/>
        <v>#N/A</v>
      </c>
      <c r="AN43" s="44" t="e">
        <f t="shared" si="12"/>
        <v>#N/A</v>
      </c>
    </row>
    <row r="44" spans="1:40" x14ac:dyDescent="0.25">
      <c r="A44" s="2">
        <f>Forside!B54</f>
        <v>0</v>
      </c>
      <c r="B44" s="2">
        <f>Forside!C54</f>
        <v>0</v>
      </c>
      <c r="C44" s="59">
        <f>Forside!G54</f>
        <v>0</v>
      </c>
      <c r="D44" s="59">
        <f>Forside!K54</f>
        <v>0</v>
      </c>
      <c r="E44" s="59">
        <f>Forside!N54</f>
        <v>0</v>
      </c>
      <c r="F44" s="108" t="e">
        <f>E44*(1/((1-VLOOKUP(B44,'Data_efterafgrøder og udlæg'!$A$3:$J$15,COLUMN('Data_efterafgrøder og udlæg'!$C$1),FALSE))*VLOOKUP(B44,'Data_efterafgrøder og udlæg'!$A$3:$I$12,COLUMN('Data_efterafgrøder og udlæg'!$B$1),FALSE)))</f>
        <v>#N/A</v>
      </c>
      <c r="G44" s="108" t="e">
        <f>F44*VLOOKUP(B44,'Data_efterafgrøder og udlæg'!$A$3:$H$12,COLUMN('Data_efterafgrøder og udlæg'!$C$1),FALSE)</f>
        <v>#N/A</v>
      </c>
      <c r="H44" s="110" t="e">
        <f t="shared" si="0"/>
        <v>#N/A</v>
      </c>
      <c r="I44" s="108" t="e">
        <f>IF(VLOOKUP(B44,'Data_efterafgrøder og udlæg'!$A$3:$O$13,COLUMN('Data_efterafgrøder og udlæg'!$N$1),FALSE)="Ja",(G44+H44),F44)</f>
        <v>#N/A</v>
      </c>
      <c r="J44" s="110" t="e">
        <f t="shared" si="1"/>
        <v>#N/A</v>
      </c>
      <c r="K44" s="110" t="e">
        <f t="shared" si="2"/>
        <v>#N/A</v>
      </c>
      <c r="L44" s="110" t="e">
        <f>VLOOKUP(B44,'Data_efterafgrøder og udlæg'!$A$3:$V$16,COLUMN('Data_efterafgrøder og udlæg'!J41),FALSE)</f>
        <v>#N/A</v>
      </c>
      <c r="M44" s="108" t="e">
        <f>K44*VLOOKUP(B44,'Data_efterafgrøder og udlæg'!$A$3:$Q$12,COLUMN('Data_efterafgrøder og udlæg'!D41),FALSE)*VLOOKUP(B44,'Data_efterafgrøder og udlæg'!$A$3:$R$14,COLUMN('Data_efterafgrøder og udlæg'!E41),FALSE)</f>
        <v>#N/A</v>
      </c>
      <c r="N44" s="108" t="e">
        <f t="shared" si="3"/>
        <v>#N/A</v>
      </c>
      <c r="O44" s="12">
        <f>D44*Forside!$B$3/100</f>
        <v>0</v>
      </c>
      <c r="P44" s="44">
        <f>O44*44/28*Forside!$B$5</f>
        <v>0</v>
      </c>
      <c r="Q44" s="45" t="e">
        <f>H44*VLOOKUP(B44,'Data_efterafgrøder og udlæg'!$A$3:$O$10,COLUMN('Data_efterafgrøder og udlæg'!$H$3),FALSE)</f>
        <v>#N/A</v>
      </c>
      <c r="R44" s="12" t="e">
        <f>Q44*Forside!$B$3/100</f>
        <v>#N/A</v>
      </c>
      <c r="S44" s="44" t="e">
        <f>R44*44/28*Forside!$B$5</f>
        <v>#N/A</v>
      </c>
      <c r="T44" s="45" t="e">
        <f>G44*VLOOKUP(B44,'Data_efterafgrøder og udlæg'!$A$3:$O$10,COLUMN('Data_efterafgrøder og udlæg'!$G$3),FALSE)</f>
        <v>#N/A</v>
      </c>
      <c r="U44" s="45" t="e">
        <f>T44*Forside!$B$3/100</f>
        <v>#N/A</v>
      </c>
      <c r="V44" s="44" t="e">
        <f>U44*44/28*Forside!$B$5</f>
        <v>#N/A</v>
      </c>
      <c r="W44" s="44">
        <f t="shared" si="7"/>
        <v>0</v>
      </c>
      <c r="X44" s="12">
        <f>D44*Forside!$B$8</f>
        <v>0</v>
      </c>
      <c r="Y44" s="54" t="e">
        <f>VLOOKUP(B44,'Data_efterafgrøder og udlæg'!$A$3:$Q$14,COLUMN('Data_efterafgrøder og udlæg'!L41),FALSE)</f>
        <v>#N/A</v>
      </c>
      <c r="Z44" s="54" t="e">
        <f>Y44*Forside!$B$9</f>
        <v>#N/A</v>
      </c>
      <c r="AA44" s="54" t="e">
        <f>VLOOKUP(B44,'Data_efterafgrøder og udlæg'!$A$3:$Q$14,COLUMN('Data_efterafgrøder og udlæg'!M41),FALSE)</f>
        <v>#N/A</v>
      </c>
      <c r="AB44" s="12" t="e">
        <f>Forside!$B$10*AA44</f>
        <v>#N/A</v>
      </c>
      <c r="AC44" s="53" t="e">
        <f>VLOOKUP(B44,'Data_efterafgrøder og udlæg'!$A$3:$R$7,COLUMN('Data_efterafgrøder og udlæg'!P41),FALSE)</f>
        <v>#N/A</v>
      </c>
      <c r="AD44" s="45" t="e">
        <f>AC44*6.4*Forside!$B$7*U44</f>
        <v>#N/A</v>
      </c>
      <c r="AE44" s="12" t="e">
        <f>VLOOKUP(B44,'Data_efterafgrøder og udlæg'!$A$3:$Q$15,COLUMN('Data_efterafgrøder og udlæg'!O41),FALSE)</f>
        <v>#N/A</v>
      </c>
      <c r="AF44" s="45" t="e">
        <f>AE44*1.7*Forside!$B$7*Beregninger_brændstofforbrug!F42</f>
        <v>#N/A</v>
      </c>
      <c r="AG44" s="44" t="e">
        <f t="shared" si="8"/>
        <v>#N/A</v>
      </c>
      <c r="AH44" s="12"/>
      <c r="AI44" s="12">
        <f>AH44*4.6*Forside!$B$6</f>
        <v>0</v>
      </c>
      <c r="AJ44" s="92" t="e">
        <f t="shared" si="10"/>
        <v>#N/A</v>
      </c>
      <c r="AK44" s="45" t="e">
        <f>AJ44*44/28*Forside!$B$5</f>
        <v>#N/A</v>
      </c>
      <c r="AL44" s="44" t="e">
        <f t="shared" si="11"/>
        <v>#N/A</v>
      </c>
      <c r="AM44" s="44" t="e">
        <f t="shared" si="9"/>
        <v>#N/A</v>
      </c>
      <c r="AN44" s="44" t="e">
        <f t="shared" si="12"/>
        <v>#N/A</v>
      </c>
    </row>
    <row r="45" spans="1:40" x14ac:dyDescent="0.25">
      <c r="A45" s="2">
        <f>Forside!B55</f>
        <v>0</v>
      </c>
      <c r="B45" s="2">
        <f>Forside!C55</f>
        <v>0</v>
      </c>
      <c r="C45" s="59">
        <f>Forside!G55</f>
        <v>0</v>
      </c>
      <c r="D45" s="59">
        <f>Forside!K55</f>
        <v>0</v>
      </c>
      <c r="E45" s="59">
        <f>Forside!N55</f>
        <v>0</v>
      </c>
      <c r="F45" s="108" t="e">
        <f>E45*(1/((1-VLOOKUP(B45,'Data_efterafgrøder og udlæg'!$A$3:$J$15,COLUMN('Data_efterafgrøder og udlæg'!$C$1),FALSE))*VLOOKUP(B45,'Data_efterafgrøder og udlæg'!$A$3:$I$12,COLUMN('Data_efterafgrøder og udlæg'!$B$1),FALSE)))</f>
        <v>#N/A</v>
      </c>
      <c r="G45" s="108" t="e">
        <f>F45*VLOOKUP(B45,'Data_efterafgrøder og udlæg'!$A$3:$H$12,COLUMN('Data_efterafgrøder og udlæg'!$C$1),FALSE)</f>
        <v>#N/A</v>
      </c>
      <c r="H45" s="110" t="e">
        <f t="shared" si="0"/>
        <v>#N/A</v>
      </c>
      <c r="I45" s="108" t="e">
        <f>IF(VLOOKUP(B45,'Data_efterafgrøder og udlæg'!$A$3:$O$13,COLUMN('Data_efterafgrøder og udlæg'!$N$1),FALSE)="Ja",(G45+H45),F45)</f>
        <v>#N/A</v>
      </c>
      <c r="J45" s="110" t="e">
        <f t="shared" si="1"/>
        <v>#N/A</v>
      </c>
      <c r="K45" s="110" t="e">
        <f t="shared" si="2"/>
        <v>#N/A</v>
      </c>
      <c r="L45" s="110" t="e">
        <f>VLOOKUP(B45,'Data_efterafgrøder og udlæg'!$A$3:$V$16,COLUMN('Data_efterafgrøder og udlæg'!J42),FALSE)</f>
        <v>#N/A</v>
      </c>
      <c r="M45" s="108" t="e">
        <f>K45*VLOOKUP(B45,'Data_efterafgrøder og udlæg'!$A$3:$Q$12,COLUMN('Data_efterafgrøder og udlæg'!D42),FALSE)*VLOOKUP(B45,'Data_efterafgrøder og udlæg'!$A$3:$R$14,COLUMN('Data_efterafgrøder og udlæg'!E42),FALSE)</f>
        <v>#N/A</v>
      </c>
      <c r="N45" s="108" t="e">
        <f t="shared" si="3"/>
        <v>#N/A</v>
      </c>
      <c r="O45" s="12">
        <f>D45*Forside!$B$3/100</f>
        <v>0</v>
      </c>
      <c r="P45" s="44">
        <f>O45*44/28*Forside!$B$5</f>
        <v>0</v>
      </c>
      <c r="Q45" s="45" t="e">
        <f>H45*VLOOKUP(B45,'Data_efterafgrøder og udlæg'!$A$3:$O$10,COLUMN('Data_efterafgrøder og udlæg'!$H$3),FALSE)</f>
        <v>#N/A</v>
      </c>
      <c r="R45" s="12" t="e">
        <f>Q45*Forside!$B$3/100</f>
        <v>#N/A</v>
      </c>
      <c r="S45" s="44" t="e">
        <f>R45*44/28*Forside!$B$5</f>
        <v>#N/A</v>
      </c>
      <c r="T45" s="45" t="e">
        <f>G45*VLOOKUP(B45,'Data_efterafgrøder og udlæg'!$A$3:$O$10,COLUMN('Data_efterafgrøder og udlæg'!$G$3),FALSE)</f>
        <v>#N/A</v>
      </c>
      <c r="U45" s="45" t="e">
        <f>T45*Forside!$B$3/100</f>
        <v>#N/A</v>
      </c>
      <c r="V45" s="44" t="e">
        <f>U45*44/28*Forside!$B$5</f>
        <v>#N/A</v>
      </c>
      <c r="W45" s="44">
        <f t="shared" si="7"/>
        <v>0</v>
      </c>
      <c r="X45" s="12">
        <f>D45*Forside!$B$8</f>
        <v>0</v>
      </c>
      <c r="Y45" s="54" t="e">
        <f>VLOOKUP(B45,'Data_efterafgrøder og udlæg'!$A$3:$Q$14,COLUMN('Data_efterafgrøder og udlæg'!L42),FALSE)</f>
        <v>#N/A</v>
      </c>
      <c r="Z45" s="54" t="e">
        <f>Y45*Forside!$B$9</f>
        <v>#N/A</v>
      </c>
      <c r="AA45" s="54" t="e">
        <f>VLOOKUP(B45,'Data_efterafgrøder og udlæg'!$A$3:$Q$14,COLUMN('Data_efterafgrøder og udlæg'!M42),FALSE)</f>
        <v>#N/A</v>
      </c>
      <c r="AB45" s="12" t="e">
        <f>Forside!$B$10*AA45</f>
        <v>#N/A</v>
      </c>
      <c r="AC45" s="53" t="e">
        <f>VLOOKUP(B45,'Data_efterafgrøder og udlæg'!$A$3:$R$7,COLUMN('Data_efterafgrøder og udlæg'!P42),FALSE)</f>
        <v>#N/A</v>
      </c>
      <c r="AD45" s="45" t="e">
        <f>AC45*6.4*Forside!$B$7*U45</f>
        <v>#N/A</v>
      </c>
      <c r="AE45" s="12" t="e">
        <f>VLOOKUP(B45,'Data_efterafgrøder og udlæg'!$A$3:$Q$15,COLUMN('Data_efterafgrøder og udlæg'!O42),FALSE)</f>
        <v>#N/A</v>
      </c>
      <c r="AF45" s="45" t="e">
        <f>AE45*1.7*Forside!$B$7*Beregninger_brændstofforbrug!F43</f>
        <v>#N/A</v>
      </c>
      <c r="AG45" s="44" t="e">
        <f t="shared" si="8"/>
        <v>#N/A</v>
      </c>
      <c r="AH45" s="12"/>
      <c r="AI45" s="12">
        <f>AH45*4.6*Forside!$B$6</f>
        <v>0</v>
      </c>
      <c r="AJ45" s="92" t="e">
        <f t="shared" si="10"/>
        <v>#N/A</v>
      </c>
      <c r="AK45" s="45" t="e">
        <f>AJ45*44/28*Forside!$B$5</f>
        <v>#N/A</v>
      </c>
      <c r="AL45" s="44" t="e">
        <f t="shared" si="11"/>
        <v>#N/A</v>
      </c>
      <c r="AM45" s="44" t="e">
        <f t="shared" si="9"/>
        <v>#N/A</v>
      </c>
      <c r="AN45" s="44" t="e">
        <f t="shared" si="12"/>
        <v>#N/A</v>
      </c>
    </row>
    <row r="46" spans="1:40" x14ac:dyDescent="0.25">
      <c r="A46" s="2">
        <f>Forside!B56</f>
        <v>0</v>
      </c>
      <c r="B46" s="2">
        <f>Forside!C56</f>
        <v>0</v>
      </c>
      <c r="C46" s="59">
        <f>Forside!G56</f>
        <v>0</v>
      </c>
      <c r="D46" s="59">
        <f>Forside!K56</f>
        <v>0</v>
      </c>
      <c r="E46" s="59">
        <f>Forside!N56</f>
        <v>0</v>
      </c>
      <c r="F46" s="108" t="e">
        <f>E46*(1/((1-VLOOKUP(B46,'Data_efterafgrøder og udlæg'!$A$3:$J$15,COLUMN('Data_efterafgrøder og udlæg'!$C$1),FALSE))*VLOOKUP(B46,'Data_efterafgrøder og udlæg'!$A$3:$I$12,COLUMN('Data_efterafgrøder og udlæg'!$B$1),FALSE)))</f>
        <v>#N/A</v>
      </c>
      <c r="G46" s="108" t="e">
        <f>F46*VLOOKUP(B46,'Data_efterafgrøder og udlæg'!$A$3:$H$12,COLUMN('Data_efterafgrøder og udlæg'!$C$1),FALSE)</f>
        <v>#N/A</v>
      </c>
      <c r="H46" s="110" t="e">
        <f t="shared" si="0"/>
        <v>#N/A</v>
      </c>
      <c r="I46" s="108" t="e">
        <f>IF(VLOOKUP(B46,'Data_efterafgrøder og udlæg'!$A$3:$O$13,COLUMN('Data_efterafgrøder og udlæg'!$N$1),FALSE)="Ja",(G46+H46),F46)</f>
        <v>#N/A</v>
      </c>
      <c r="J46" s="110" t="e">
        <f t="shared" si="1"/>
        <v>#N/A</v>
      </c>
      <c r="K46" s="110" t="e">
        <f t="shared" si="2"/>
        <v>#N/A</v>
      </c>
      <c r="L46" s="110" t="e">
        <f>VLOOKUP(B46,'Data_efterafgrøder og udlæg'!$A$3:$V$16,COLUMN('Data_efterafgrøder og udlæg'!J43),FALSE)</f>
        <v>#N/A</v>
      </c>
      <c r="M46" s="108" t="e">
        <f>K46*VLOOKUP(B46,'Data_efterafgrøder og udlæg'!$A$3:$Q$12,COLUMN('Data_efterafgrøder og udlæg'!D43),FALSE)*VLOOKUP(B46,'Data_efterafgrøder og udlæg'!$A$3:$R$14,COLUMN('Data_efterafgrøder og udlæg'!E43),FALSE)</f>
        <v>#N/A</v>
      </c>
      <c r="N46" s="108" t="e">
        <f t="shared" si="3"/>
        <v>#N/A</v>
      </c>
      <c r="O46" s="12">
        <f>D46*Forside!$B$3/100</f>
        <v>0</v>
      </c>
      <c r="P46" s="44">
        <f>O46*44/28*Forside!$B$5</f>
        <v>0</v>
      </c>
      <c r="Q46" s="45" t="e">
        <f>H46*VLOOKUP(B46,'Data_efterafgrøder og udlæg'!$A$3:$O$10,COLUMN('Data_efterafgrøder og udlæg'!$H$3),FALSE)</f>
        <v>#N/A</v>
      </c>
      <c r="R46" s="12" t="e">
        <f>Q46*Forside!$B$3/100</f>
        <v>#N/A</v>
      </c>
      <c r="S46" s="44" t="e">
        <f>R46*44/28*Forside!$B$5</f>
        <v>#N/A</v>
      </c>
      <c r="T46" s="45" t="e">
        <f>G46*VLOOKUP(B46,'Data_efterafgrøder og udlæg'!$A$3:$O$10,COLUMN('Data_efterafgrøder og udlæg'!$G$3),FALSE)</f>
        <v>#N/A</v>
      </c>
      <c r="U46" s="45" t="e">
        <f>T46*Forside!$B$3/100</f>
        <v>#N/A</v>
      </c>
      <c r="V46" s="44" t="e">
        <f>U46*44/28*Forside!$B$5</f>
        <v>#N/A</v>
      </c>
      <c r="W46" s="44">
        <f t="shared" si="7"/>
        <v>0</v>
      </c>
      <c r="X46" s="12">
        <f>D46*Forside!$B$8</f>
        <v>0</v>
      </c>
      <c r="Y46" s="54" t="e">
        <f>VLOOKUP(B46,'Data_efterafgrøder og udlæg'!$A$3:$Q$14,COLUMN('Data_efterafgrøder og udlæg'!L43),FALSE)</f>
        <v>#N/A</v>
      </c>
      <c r="Z46" s="54" t="e">
        <f>Y46*Forside!$B$9</f>
        <v>#N/A</v>
      </c>
      <c r="AA46" s="54" t="e">
        <f>VLOOKUP(B46,'Data_efterafgrøder og udlæg'!$A$3:$Q$14,COLUMN('Data_efterafgrøder og udlæg'!M43),FALSE)</f>
        <v>#N/A</v>
      </c>
      <c r="AB46" s="12" t="e">
        <f>Forside!$B$10*AA46</f>
        <v>#N/A</v>
      </c>
      <c r="AC46" s="53" t="e">
        <f>VLOOKUP(B46,'Data_efterafgrøder og udlæg'!$A$3:$R$7,COLUMN('Data_efterafgrøder og udlæg'!P43),FALSE)</f>
        <v>#N/A</v>
      </c>
      <c r="AD46" s="45" t="e">
        <f>AC46*6.4*Forside!$B$7*U46</f>
        <v>#N/A</v>
      </c>
      <c r="AE46" s="12" t="e">
        <f>VLOOKUP(B46,'Data_efterafgrøder og udlæg'!$A$3:$Q$15,COLUMN('Data_efterafgrøder og udlæg'!O43),FALSE)</f>
        <v>#N/A</v>
      </c>
      <c r="AF46" s="45" t="e">
        <f>AE46*1.7*Forside!$B$7*Beregninger_brændstofforbrug!F44</f>
        <v>#N/A</v>
      </c>
      <c r="AG46" s="44" t="e">
        <f t="shared" si="8"/>
        <v>#N/A</v>
      </c>
      <c r="AH46" s="12"/>
      <c r="AI46" s="12">
        <f>AH46*4.6*Forside!$B$6</f>
        <v>0</v>
      </c>
      <c r="AJ46" s="92" t="e">
        <f t="shared" si="10"/>
        <v>#N/A</v>
      </c>
      <c r="AK46" s="45" t="e">
        <f>AJ46*44/28*Forside!$B$5</f>
        <v>#N/A</v>
      </c>
      <c r="AL46" s="44" t="e">
        <f t="shared" si="11"/>
        <v>#N/A</v>
      </c>
      <c r="AM46" s="44" t="e">
        <f t="shared" si="9"/>
        <v>#N/A</v>
      </c>
      <c r="AN46" s="44" t="e">
        <f t="shared" si="12"/>
        <v>#N/A</v>
      </c>
    </row>
    <row r="47" spans="1:40" x14ac:dyDescent="0.25">
      <c r="A47" s="2">
        <f>Forside!B57</f>
        <v>0</v>
      </c>
      <c r="B47" s="2">
        <f>Forside!C57</f>
        <v>0</v>
      </c>
      <c r="C47" s="59">
        <f>Forside!G57</f>
        <v>0</v>
      </c>
      <c r="D47" s="59">
        <f>Forside!K57</f>
        <v>0</v>
      </c>
      <c r="E47" s="59">
        <f>Forside!N57</f>
        <v>0</v>
      </c>
      <c r="F47" s="108" t="e">
        <f>E47*(1/((1-VLOOKUP(B47,'Data_efterafgrøder og udlæg'!$A$3:$J$15,COLUMN('Data_efterafgrøder og udlæg'!$C$1),FALSE))*VLOOKUP(B47,'Data_efterafgrøder og udlæg'!$A$3:$I$12,COLUMN('Data_efterafgrøder og udlæg'!$B$1),FALSE)))</f>
        <v>#N/A</v>
      </c>
      <c r="G47" s="108" t="e">
        <f>F47*VLOOKUP(B47,'Data_efterafgrøder og udlæg'!$A$3:$H$12,COLUMN('Data_efterafgrøder og udlæg'!$C$1),FALSE)</f>
        <v>#N/A</v>
      </c>
      <c r="H47" s="110" t="e">
        <f t="shared" si="0"/>
        <v>#N/A</v>
      </c>
      <c r="I47" s="108" t="e">
        <f>IF(VLOOKUP(B47,'Data_efterafgrøder og udlæg'!$A$3:$O$13,COLUMN('Data_efterafgrøder og udlæg'!$N$1),FALSE)="Ja",(G47+H47),F47)</f>
        <v>#N/A</v>
      </c>
      <c r="J47" s="110" t="e">
        <f t="shared" si="1"/>
        <v>#N/A</v>
      </c>
      <c r="K47" s="110" t="e">
        <f t="shared" si="2"/>
        <v>#N/A</v>
      </c>
      <c r="L47" s="110" t="e">
        <f>VLOOKUP(B47,'Data_efterafgrøder og udlæg'!$A$3:$V$16,COLUMN('Data_efterafgrøder og udlæg'!J44),FALSE)</f>
        <v>#N/A</v>
      </c>
      <c r="M47" s="108" t="e">
        <f>K47*VLOOKUP(B47,'Data_efterafgrøder og udlæg'!$A$3:$Q$12,COLUMN('Data_efterafgrøder og udlæg'!D44),FALSE)*VLOOKUP(B47,'Data_efterafgrøder og udlæg'!$A$3:$R$14,COLUMN('Data_efterafgrøder og udlæg'!E44),FALSE)</f>
        <v>#N/A</v>
      </c>
      <c r="N47" s="108" t="e">
        <f t="shared" si="3"/>
        <v>#N/A</v>
      </c>
      <c r="O47" s="12">
        <f>D47*Forside!$B$3/100</f>
        <v>0</v>
      </c>
      <c r="P47" s="44">
        <f>O47*44/28*Forside!$B$5</f>
        <v>0</v>
      </c>
      <c r="Q47" s="45" t="e">
        <f>H47*VLOOKUP(B47,'Data_efterafgrøder og udlæg'!$A$3:$O$10,COLUMN('Data_efterafgrøder og udlæg'!$H$3),FALSE)</f>
        <v>#N/A</v>
      </c>
      <c r="R47" s="12" t="e">
        <f>Q47*Forside!$B$3/100</f>
        <v>#N/A</v>
      </c>
      <c r="S47" s="44" t="e">
        <f>R47*44/28*Forside!$B$5</f>
        <v>#N/A</v>
      </c>
      <c r="T47" s="45" t="e">
        <f>G47*VLOOKUP(B47,'Data_efterafgrøder og udlæg'!$A$3:$O$10,COLUMN('Data_efterafgrøder og udlæg'!$G$3),FALSE)</f>
        <v>#N/A</v>
      </c>
      <c r="U47" s="45" t="e">
        <f>T47*Forside!$B$3/100</f>
        <v>#N/A</v>
      </c>
      <c r="V47" s="44" t="e">
        <f>U47*44/28*Forside!$B$5</f>
        <v>#N/A</v>
      </c>
      <c r="W47" s="44">
        <f t="shared" si="7"/>
        <v>0</v>
      </c>
      <c r="X47" s="12">
        <f>D47*Forside!$B$8</f>
        <v>0</v>
      </c>
      <c r="Y47" s="54" t="e">
        <f>VLOOKUP(B47,'Data_efterafgrøder og udlæg'!$A$3:$Q$14,COLUMN('Data_efterafgrøder og udlæg'!L44),FALSE)</f>
        <v>#N/A</v>
      </c>
      <c r="Z47" s="54" t="e">
        <f>Y47*Forside!$B$9</f>
        <v>#N/A</v>
      </c>
      <c r="AA47" s="54" t="e">
        <f>VLOOKUP(B47,'Data_efterafgrøder og udlæg'!$A$3:$Q$14,COLUMN('Data_efterafgrøder og udlæg'!M44),FALSE)</f>
        <v>#N/A</v>
      </c>
      <c r="AB47" s="12" t="e">
        <f>Forside!$B$10*AA47</f>
        <v>#N/A</v>
      </c>
      <c r="AC47" s="53" t="e">
        <f>VLOOKUP(B47,'Data_efterafgrøder og udlæg'!$A$3:$R$7,COLUMN('Data_efterafgrøder og udlæg'!P44),FALSE)</f>
        <v>#N/A</v>
      </c>
      <c r="AD47" s="45" t="e">
        <f>AC47*6.4*Forside!$B$7*U47</f>
        <v>#N/A</v>
      </c>
      <c r="AE47" s="12" t="e">
        <f>VLOOKUP(B47,'Data_efterafgrøder og udlæg'!$A$3:$Q$15,COLUMN('Data_efterafgrøder og udlæg'!O44),FALSE)</f>
        <v>#N/A</v>
      </c>
      <c r="AF47" s="45" t="e">
        <f>AE47*1.7*Forside!$B$7*Beregninger_brændstofforbrug!F45</f>
        <v>#N/A</v>
      </c>
      <c r="AG47" s="44" t="e">
        <f t="shared" si="8"/>
        <v>#N/A</v>
      </c>
      <c r="AH47" s="12"/>
      <c r="AI47" s="12">
        <f>AH47*4.6*Forside!$B$6</f>
        <v>0</v>
      </c>
      <c r="AJ47" s="92" t="e">
        <f t="shared" si="10"/>
        <v>#N/A</v>
      </c>
      <c r="AK47" s="45" t="e">
        <f>AJ47*44/28*Forside!$B$5</f>
        <v>#N/A</v>
      </c>
      <c r="AL47" s="44" t="e">
        <f t="shared" si="11"/>
        <v>#N/A</v>
      </c>
      <c r="AM47" s="44" t="e">
        <f t="shared" si="9"/>
        <v>#N/A</v>
      </c>
      <c r="AN47" s="44" t="e">
        <f t="shared" si="12"/>
        <v>#N/A</v>
      </c>
    </row>
    <row r="48" spans="1:40" x14ac:dyDescent="0.2">
      <c r="A48" s="2">
        <f>Forside!B58</f>
        <v>0</v>
      </c>
      <c r="B48" s="2">
        <f>Forside!C58</f>
        <v>0</v>
      </c>
      <c r="C48" s="59">
        <f>Forside!G58</f>
        <v>0</v>
      </c>
      <c r="D48" s="59">
        <f>Forside!K58</f>
        <v>0</v>
      </c>
      <c r="E48" s="59">
        <f>Forside!N58</f>
        <v>0</v>
      </c>
      <c r="F48" s="108" t="e">
        <f>E48*(1/((1-VLOOKUP(B48,'Data_efterafgrøder og udlæg'!$A$3:$J$15,COLUMN('Data_efterafgrøder og udlæg'!$C$1),FALSE))*VLOOKUP(B48,'Data_efterafgrøder og udlæg'!$A$3:$I$12,COLUMN('Data_efterafgrøder og udlæg'!$B$1),FALSE)))</f>
        <v>#N/A</v>
      </c>
      <c r="G48" s="108" t="e">
        <f>F48*VLOOKUP(B48,'Data_efterafgrøder og udlæg'!$A$3:$H$12,COLUMN('Data_efterafgrøder og udlæg'!$C$1),FALSE)</f>
        <v>#N/A</v>
      </c>
      <c r="H48" s="110" t="e">
        <f t="shared" si="0"/>
        <v>#N/A</v>
      </c>
      <c r="I48" s="108" t="e">
        <f>IF(VLOOKUP(B48,'Data_efterafgrøder og udlæg'!$A$3:$O$13,COLUMN('Data_efterafgrøder og udlæg'!$N$1),FALSE)="Ja",(G48+H48),F48)</f>
        <v>#N/A</v>
      </c>
      <c r="J48" s="110" t="e">
        <f t="shared" si="1"/>
        <v>#N/A</v>
      </c>
      <c r="K48" s="110" t="e">
        <f t="shared" si="2"/>
        <v>#N/A</v>
      </c>
      <c r="L48" s="110" t="e">
        <f>VLOOKUP(B48,'Data_efterafgrøder og udlæg'!$A$3:$V$16,COLUMN('Data_efterafgrøder og udlæg'!J45),FALSE)</f>
        <v>#N/A</v>
      </c>
      <c r="M48" s="108" t="e">
        <f>K48*VLOOKUP(B48,'Data_efterafgrøder og udlæg'!$A$3:$Q$12,COLUMN('Data_efterafgrøder og udlæg'!D45),FALSE)*VLOOKUP(B48,'Data_efterafgrøder og udlæg'!$A$3:$R$14,COLUMN('Data_efterafgrøder og udlæg'!E45),FALSE)</f>
        <v>#N/A</v>
      </c>
      <c r="N48" s="108" t="e">
        <f t="shared" si="3"/>
        <v>#N/A</v>
      </c>
      <c r="O48" s="12">
        <f>D48*Forside!$B$3/100</f>
        <v>0</v>
      </c>
      <c r="P48" s="44">
        <f>O48*44/28*Forside!$B$5</f>
        <v>0</v>
      </c>
      <c r="Q48" s="45" t="e">
        <f>H48*VLOOKUP(B48,'Data_efterafgrøder og udlæg'!$A$3:$O$10,COLUMN('Data_efterafgrøder og udlæg'!$H$3),FALSE)</f>
        <v>#N/A</v>
      </c>
      <c r="R48" s="12" t="e">
        <f>Q48*Forside!$B$3/100</f>
        <v>#N/A</v>
      </c>
      <c r="S48" s="44" t="e">
        <f>R48*44/28*Forside!$B$5</f>
        <v>#N/A</v>
      </c>
      <c r="T48" s="45" t="e">
        <f>G48*VLOOKUP(B48,'Data_efterafgrøder og udlæg'!$A$3:$O$10,COLUMN('Data_efterafgrøder og udlæg'!$G$3),FALSE)</f>
        <v>#N/A</v>
      </c>
      <c r="U48" s="45" t="e">
        <f>T48*Forside!$B$3/100</f>
        <v>#N/A</v>
      </c>
      <c r="V48" s="44" t="e">
        <f>U48*44/28*Forside!$B$5</f>
        <v>#N/A</v>
      </c>
      <c r="W48" s="44">
        <f t="shared" si="7"/>
        <v>0</v>
      </c>
      <c r="X48" s="12">
        <f>D48*Forside!$B$8</f>
        <v>0</v>
      </c>
      <c r="Y48" s="54" t="e">
        <f>VLOOKUP(B48,'Data_efterafgrøder og udlæg'!$A$3:$Q$14,COLUMN('Data_efterafgrøder og udlæg'!L45),FALSE)</f>
        <v>#N/A</v>
      </c>
      <c r="Z48" s="54" t="e">
        <f>Y48*Forside!$B$9</f>
        <v>#N/A</v>
      </c>
      <c r="AA48" s="54" t="e">
        <f>VLOOKUP(B48,'Data_efterafgrøder og udlæg'!$A$3:$Q$14,COLUMN('Data_efterafgrøder og udlæg'!M45),FALSE)</f>
        <v>#N/A</v>
      </c>
      <c r="AB48" s="12" t="e">
        <f>Forside!$B$10*AA48</f>
        <v>#N/A</v>
      </c>
      <c r="AC48" s="53" t="e">
        <f>VLOOKUP(B48,'Data_efterafgrøder og udlæg'!$A$3:$R$7,COLUMN('Data_efterafgrøder og udlæg'!P45),FALSE)</f>
        <v>#N/A</v>
      </c>
      <c r="AD48" s="45" t="e">
        <f>AC48*6.4*Forside!$B$7*U48</f>
        <v>#N/A</v>
      </c>
      <c r="AE48" s="12" t="e">
        <f>VLOOKUP(B48,'Data_efterafgrøder og udlæg'!$A$3:$Q$15,COLUMN('Data_efterafgrøder og udlæg'!O45),FALSE)</f>
        <v>#N/A</v>
      </c>
      <c r="AF48" s="45" t="e">
        <f>AE48*1.7*Forside!$B$7*Beregninger_brændstofforbrug!F46</f>
        <v>#N/A</v>
      </c>
      <c r="AG48" s="44" t="e">
        <f t="shared" si="8"/>
        <v>#N/A</v>
      </c>
      <c r="AH48" s="12"/>
      <c r="AI48" s="12">
        <f>AH48*4.6*Forside!$B$6</f>
        <v>0</v>
      </c>
      <c r="AJ48" s="92" t="e">
        <f t="shared" si="10"/>
        <v>#N/A</v>
      </c>
      <c r="AK48" s="45" t="e">
        <f>AJ48*44/28*Forside!$B$5</f>
        <v>#N/A</v>
      </c>
      <c r="AL48" s="44" t="e">
        <f t="shared" si="11"/>
        <v>#N/A</v>
      </c>
      <c r="AM48" s="44" t="e">
        <f t="shared" si="9"/>
        <v>#N/A</v>
      </c>
      <c r="AN48" s="44" t="e">
        <f t="shared" si="12"/>
        <v>#N/A</v>
      </c>
    </row>
    <row r="49" spans="1:40" x14ac:dyDescent="0.2">
      <c r="A49" s="2">
        <f>Forside!B59</f>
        <v>0</v>
      </c>
      <c r="B49" s="2">
        <f>Forside!C59</f>
        <v>0</v>
      </c>
      <c r="C49" s="59">
        <f>Forside!G59</f>
        <v>0</v>
      </c>
      <c r="D49" s="59">
        <f>Forside!K59</f>
        <v>0</v>
      </c>
      <c r="E49" s="59">
        <f>Forside!N59</f>
        <v>0</v>
      </c>
      <c r="F49" s="108" t="e">
        <f>E49*(1/((1-VLOOKUP(B49,'Data_efterafgrøder og udlæg'!$A$3:$J$15,COLUMN('Data_efterafgrøder og udlæg'!$C$1),FALSE))*VLOOKUP(B49,'Data_efterafgrøder og udlæg'!$A$3:$I$12,COLUMN('Data_efterafgrøder og udlæg'!$B$1),FALSE)))</f>
        <v>#N/A</v>
      </c>
      <c r="G49" s="108" t="e">
        <f>F49*VLOOKUP(B49,'Data_efterafgrøder og udlæg'!$A$3:$H$12,COLUMN('Data_efterafgrøder og udlæg'!$C$1),FALSE)</f>
        <v>#N/A</v>
      </c>
      <c r="H49" s="110" t="e">
        <f t="shared" si="0"/>
        <v>#N/A</v>
      </c>
      <c r="I49" s="108" t="e">
        <f>IF(VLOOKUP(B49,'Data_efterafgrøder og udlæg'!$A$3:$O$13,COLUMN('Data_efterafgrøder og udlæg'!$N$1),FALSE)="Ja",(G49+H49),F49)</f>
        <v>#N/A</v>
      </c>
      <c r="J49" s="110" t="e">
        <f t="shared" si="1"/>
        <v>#N/A</v>
      </c>
      <c r="K49" s="110" t="e">
        <f t="shared" si="2"/>
        <v>#N/A</v>
      </c>
      <c r="L49" s="110" t="e">
        <f>VLOOKUP(B49,'Data_efterafgrøder og udlæg'!$A$3:$V$16,COLUMN('Data_efterafgrøder og udlæg'!J46),FALSE)</f>
        <v>#N/A</v>
      </c>
      <c r="M49" s="108" t="e">
        <f>K49*VLOOKUP(B49,'Data_efterafgrøder og udlæg'!$A$3:$Q$12,COLUMN('Data_efterafgrøder og udlæg'!D46),FALSE)*VLOOKUP(B49,'Data_efterafgrøder og udlæg'!$A$3:$R$14,COLUMN('Data_efterafgrøder og udlæg'!E46),FALSE)</f>
        <v>#N/A</v>
      </c>
      <c r="N49" s="108" t="e">
        <f t="shared" si="3"/>
        <v>#N/A</v>
      </c>
      <c r="O49" s="12">
        <f>D49*Forside!$B$3/100</f>
        <v>0</v>
      </c>
      <c r="P49" s="44">
        <f>O49*44/28*Forside!$B$5</f>
        <v>0</v>
      </c>
      <c r="Q49" s="45" t="e">
        <f>H49*VLOOKUP(B49,'Data_efterafgrøder og udlæg'!$A$3:$O$10,COLUMN('Data_efterafgrøder og udlæg'!$H$3),FALSE)</f>
        <v>#N/A</v>
      </c>
      <c r="R49" s="12" t="e">
        <f>Q49*Forside!$B$3/100</f>
        <v>#N/A</v>
      </c>
      <c r="S49" s="44" t="e">
        <f>R49*44/28*Forside!$B$5</f>
        <v>#N/A</v>
      </c>
      <c r="T49" s="45" t="e">
        <f>G49*VLOOKUP(B49,'Data_efterafgrøder og udlæg'!$A$3:$O$10,COLUMN('Data_efterafgrøder og udlæg'!$G$3),FALSE)</f>
        <v>#N/A</v>
      </c>
      <c r="U49" s="45" t="e">
        <f>T49*Forside!$B$3/100</f>
        <v>#N/A</v>
      </c>
      <c r="V49" s="44" t="e">
        <f>U49*44/28*Forside!$B$5</f>
        <v>#N/A</v>
      </c>
      <c r="W49" s="44">
        <f t="shared" si="7"/>
        <v>0</v>
      </c>
      <c r="X49" s="12">
        <f>D49*Forside!$B$8</f>
        <v>0</v>
      </c>
      <c r="Y49" s="54" t="e">
        <f>VLOOKUP(B49,'Data_efterafgrøder og udlæg'!$A$3:$Q$14,COLUMN('Data_efterafgrøder og udlæg'!L46),FALSE)</f>
        <v>#N/A</v>
      </c>
      <c r="Z49" s="54" t="e">
        <f>Y49*Forside!$B$9</f>
        <v>#N/A</v>
      </c>
      <c r="AA49" s="54" t="e">
        <f>VLOOKUP(B49,'Data_efterafgrøder og udlæg'!$A$3:$Q$14,COLUMN('Data_efterafgrøder og udlæg'!M46),FALSE)</f>
        <v>#N/A</v>
      </c>
      <c r="AB49" s="12" t="e">
        <f>Forside!$B$10*AA49</f>
        <v>#N/A</v>
      </c>
      <c r="AC49" s="53" t="e">
        <f>VLOOKUP(B49,'Data_efterafgrøder og udlæg'!$A$3:$R$7,COLUMN('Data_efterafgrøder og udlæg'!P46),FALSE)</f>
        <v>#N/A</v>
      </c>
      <c r="AD49" s="45" t="e">
        <f>AC49*6.4*Forside!$B$7*U49</f>
        <v>#N/A</v>
      </c>
      <c r="AE49" s="12" t="e">
        <f>VLOOKUP(B49,'Data_efterafgrøder og udlæg'!$A$3:$Q$15,COLUMN('Data_efterafgrøder og udlæg'!O46),FALSE)</f>
        <v>#N/A</v>
      </c>
      <c r="AF49" s="45" t="e">
        <f>AE49*1.7*Forside!$B$7*Beregninger_brændstofforbrug!F47</f>
        <v>#N/A</v>
      </c>
      <c r="AG49" s="44" t="e">
        <f t="shared" si="8"/>
        <v>#N/A</v>
      </c>
      <c r="AH49" s="12"/>
      <c r="AI49" s="12">
        <f>AH49*4.6*Forside!$B$6</f>
        <v>0</v>
      </c>
      <c r="AJ49" s="92" t="e">
        <f t="shared" si="10"/>
        <v>#N/A</v>
      </c>
      <c r="AK49" s="45" t="e">
        <f>AJ49*44/28*Forside!$B$5</f>
        <v>#N/A</v>
      </c>
      <c r="AL49" s="44" t="e">
        <f t="shared" si="11"/>
        <v>#N/A</v>
      </c>
      <c r="AM49" s="44" t="e">
        <f t="shared" si="9"/>
        <v>#N/A</v>
      </c>
      <c r="AN49" s="44" t="e">
        <f t="shared" si="12"/>
        <v>#N/A</v>
      </c>
    </row>
    <row r="50" spans="1:40" x14ac:dyDescent="0.2">
      <c r="A50" s="2">
        <f>Forside!B60</f>
        <v>0</v>
      </c>
      <c r="B50" s="2">
        <f>Forside!C60</f>
        <v>0</v>
      </c>
      <c r="C50" s="59">
        <f>Forside!G60</f>
        <v>0</v>
      </c>
      <c r="D50" s="59">
        <f>Forside!K60</f>
        <v>0</v>
      </c>
      <c r="E50" s="59">
        <f>Forside!N60</f>
        <v>0</v>
      </c>
      <c r="F50" s="108" t="e">
        <f>E50*(1/((1-VLOOKUP(B50,'Data_efterafgrøder og udlæg'!$A$3:$J$15,COLUMN('Data_efterafgrøder og udlæg'!$C$1),FALSE))*VLOOKUP(B50,'Data_efterafgrøder og udlæg'!$A$3:$I$12,COLUMN('Data_efterafgrøder og udlæg'!$B$1),FALSE)))</f>
        <v>#N/A</v>
      </c>
      <c r="G50" s="108" t="e">
        <f>F50*VLOOKUP(B50,'Data_efterafgrøder og udlæg'!$A$3:$H$12,COLUMN('Data_efterafgrøder og udlæg'!$C$1),FALSE)</f>
        <v>#N/A</v>
      </c>
      <c r="H50" s="110" t="e">
        <f t="shared" si="0"/>
        <v>#N/A</v>
      </c>
      <c r="I50" s="108" t="e">
        <f>IF(VLOOKUP(B50,'Data_efterafgrøder og udlæg'!$A$3:$O$13,COLUMN('Data_efterafgrøder og udlæg'!$N$1),FALSE)="Ja",(G50+H50),F50)</f>
        <v>#N/A</v>
      </c>
      <c r="J50" s="110" t="e">
        <f t="shared" si="1"/>
        <v>#N/A</v>
      </c>
      <c r="K50" s="110" t="e">
        <f t="shared" si="2"/>
        <v>#N/A</v>
      </c>
      <c r="L50" s="110" t="e">
        <f>VLOOKUP(B50,'Data_efterafgrøder og udlæg'!$A$3:$V$16,COLUMN('Data_efterafgrøder og udlæg'!J47),FALSE)</f>
        <v>#N/A</v>
      </c>
      <c r="M50" s="108" t="e">
        <f>K50*VLOOKUP(B50,'Data_efterafgrøder og udlæg'!$A$3:$Q$12,COLUMN('Data_efterafgrøder og udlæg'!D47),FALSE)*VLOOKUP(B50,'Data_efterafgrøder og udlæg'!$A$3:$R$14,COLUMN('Data_efterafgrøder og udlæg'!E47),FALSE)</f>
        <v>#N/A</v>
      </c>
      <c r="N50" s="108" t="e">
        <f t="shared" si="3"/>
        <v>#N/A</v>
      </c>
      <c r="O50" s="12">
        <f>D50*Forside!$B$3/100</f>
        <v>0</v>
      </c>
      <c r="P50" s="44">
        <f>O50*44/28*Forside!$B$5</f>
        <v>0</v>
      </c>
      <c r="Q50" s="45" t="e">
        <f>H50*VLOOKUP(B50,'Data_efterafgrøder og udlæg'!$A$3:$O$10,COLUMN('Data_efterafgrøder og udlæg'!$H$3),FALSE)</f>
        <v>#N/A</v>
      </c>
      <c r="R50" s="12" t="e">
        <f>Q50*Forside!$B$3/100</f>
        <v>#N/A</v>
      </c>
      <c r="S50" s="44" t="e">
        <f>R50*44/28*Forside!$B$5</f>
        <v>#N/A</v>
      </c>
      <c r="T50" s="45" t="e">
        <f>G50*VLOOKUP(B50,'Data_efterafgrøder og udlæg'!$A$3:$O$10,COLUMN('Data_efterafgrøder og udlæg'!$G$3),FALSE)</f>
        <v>#N/A</v>
      </c>
      <c r="U50" s="45" t="e">
        <f>T50*Forside!$B$3/100</f>
        <v>#N/A</v>
      </c>
      <c r="V50" s="44" t="e">
        <f>U50*44/28*Forside!$B$5</f>
        <v>#N/A</v>
      </c>
      <c r="W50" s="44">
        <f t="shared" si="7"/>
        <v>0</v>
      </c>
      <c r="X50" s="12">
        <f>D50*Forside!$B$8</f>
        <v>0</v>
      </c>
      <c r="Y50" s="54" t="e">
        <f>VLOOKUP(B50,'Data_efterafgrøder og udlæg'!$A$3:$Q$14,COLUMN('Data_efterafgrøder og udlæg'!L47),FALSE)</f>
        <v>#N/A</v>
      </c>
      <c r="Z50" s="54" t="e">
        <f>Y50*Forside!$B$9</f>
        <v>#N/A</v>
      </c>
      <c r="AA50" s="54" t="e">
        <f>VLOOKUP(B50,'Data_efterafgrøder og udlæg'!$A$3:$Q$14,COLUMN('Data_efterafgrøder og udlæg'!M47),FALSE)</f>
        <v>#N/A</v>
      </c>
      <c r="AB50" s="12" t="e">
        <f>Forside!$B$10*AA50</f>
        <v>#N/A</v>
      </c>
      <c r="AC50" s="53" t="e">
        <f>VLOOKUP(B50,'Data_efterafgrøder og udlæg'!$A$3:$R$7,COLUMN('Data_efterafgrøder og udlæg'!P47),FALSE)</f>
        <v>#N/A</v>
      </c>
      <c r="AD50" s="45" t="e">
        <f>AC50*6.4*Forside!$B$7*U50</f>
        <v>#N/A</v>
      </c>
      <c r="AE50" s="12" t="e">
        <f>VLOOKUP(B50,'Data_efterafgrøder og udlæg'!$A$3:$Q$15,COLUMN('Data_efterafgrøder og udlæg'!O47),FALSE)</f>
        <v>#N/A</v>
      </c>
      <c r="AF50" s="45" t="e">
        <f>AE50*1.7*Forside!$B$7*Beregninger_brændstofforbrug!F48</f>
        <v>#N/A</v>
      </c>
      <c r="AG50" s="44" t="e">
        <f t="shared" si="8"/>
        <v>#N/A</v>
      </c>
      <c r="AH50" s="12"/>
      <c r="AI50" s="12">
        <f>AH50*4.6*Forside!$B$6</f>
        <v>0</v>
      </c>
      <c r="AJ50" s="92" t="e">
        <f t="shared" si="10"/>
        <v>#N/A</v>
      </c>
      <c r="AK50" s="45" t="e">
        <f>AJ50*44/28*Forside!$B$5</f>
        <v>#N/A</v>
      </c>
      <c r="AL50" s="44" t="e">
        <f t="shared" si="11"/>
        <v>#N/A</v>
      </c>
      <c r="AM50" s="44" t="e">
        <f t="shared" si="9"/>
        <v>#N/A</v>
      </c>
      <c r="AN50" s="44" t="e">
        <f t="shared" si="12"/>
        <v>#N/A</v>
      </c>
    </row>
    <row r="51" spans="1:40" x14ac:dyDescent="0.2">
      <c r="A51" s="2">
        <f>Forside!B61</f>
        <v>0</v>
      </c>
      <c r="B51" s="2">
        <f>Forside!C61</f>
        <v>0</v>
      </c>
      <c r="C51" s="59">
        <f>Forside!G61</f>
        <v>0</v>
      </c>
      <c r="D51" s="59">
        <f>Forside!K61</f>
        <v>0</v>
      </c>
      <c r="E51" s="59">
        <f>Forside!N61</f>
        <v>0</v>
      </c>
      <c r="F51" s="108" t="e">
        <f>E51*(1/((1-VLOOKUP(B51,'Data_efterafgrøder og udlæg'!$A$3:$J$15,COLUMN('Data_efterafgrøder og udlæg'!$C$1),FALSE))*VLOOKUP(B51,'Data_efterafgrøder og udlæg'!$A$3:$I$12,COLUMN('Data_efterafgrøder og udlæg'!$B$1),FALSE)))</f>
        <v>#N/A</v>
      </c>
      <c r="G51" s="108" t="e">
        <f>F51*VLOOKUP(B51,'Data_efterafgrøder og udlæg'!$A$3:$H$12,COLUMN('Data_efterafgrøder og udlæg'!$C$1),FALSE)</f>
        <v>#N/A</v>
      </c>
      <c r="H51" s="110" t="e">
        <f t="shared" si="0"/>
        <v>#N/A</v>
      </c>
      <c r="I51" s="108" t="e">
        <f>IF(VLOOKUP(B51,'Data_efterafgrøder og udlæg'!$A$3:$O$13,COLUMN('Data_efterafgrøder og udlæg'!$N$1),FALSE)="Ja",(G51+H51),F51)</f>
        <v>#N/A</v>
      </c>
      <c r="J51" s="110" t="e">
        <f t="shared" si="1"/>
        <v>#N/A</v>
      </c>
      <c r="K51" s="110" t="e">
        <f t="shared" si="2"/>
        <v>#N/A</v>
      </c>
      <c r="L51" s="110" t="e">
        <f>VLOOKUP(B51,'Data_efterafgrøder og udlæg'!$A$3:$V$16,COLUMN('Data_efterafgrøder og udlæg'!J48),FALSE)</f>
        <v>#N/A</v>
      </c>
      <c r="M51" s="108" t="e">
        <f>K51*VLOOKUP(B51,'Data_efterafgrøder og udlæg'!$A$3:$Q$12,COLUMN('Data_efterafgrøder og udlæg'!D48),FALSE)*VLOOKUP(B51,'Data_efterafgrøder og udlæg'!$A$3:$R$14,COLUMN('Data_efterafgrøder og udlæg'!E48),FALSE)</f>
        <v>#N/A</v>
      </c>
      <c r="N51" s="108" t="e">
        <f t="shared" si="3"/>
        <v>#N/A</v>
      </c>
      <c r="O51" s="12">
        <f>D51*Forside!$B$3/100</f>
        <v>0</v>
      </c>
      <c r="P51" s="44">
        <f>O51*44/28*Forside!$B$5</f>
        <v>0</v>
      </c>
      <c r="Q51" s="45" t="e">
        <f>H51*VLOOKUP(B51,'Data_efterafgrøder og udlæg'!$A$3:$O$10,COLUMN('Data_efterafgrøder og udlæg'!$H$3),FALSE)</f>
        <v>#N/A</v>
      </c>
      <c r="R51" s="12" t="e">
        <f>Q51*Forside!$B$3/100</f>
        <v>#N/A</v>
      </c>
      <c r="S51" s="44" t="e">
        <f>R51*44/28*Forside!$B$5</f>
        <v>#N/A</v>
      </c>
      <c r="T51" s="45" t="e">
        <f>G51*VLOOKUP(B51,'Data_efterafgrøder og udlæg'!$A$3:$O$10,COLUMN('Data_efterafgrøder og udlæg'!$G$3),FALSE)</f>
        <v>#N/A</v>
      </c>
      <c r="U51" s="45" t="e">
        <f>T51*Forside!$B$3/100</f>
        <v>#N/A</v>
      </c>
      <c r="V51" s="44" t="e">
        <f>U51*44/28*Forside!$B$5</f>
        <v>#N/A</v>
      </c>
      <c r="W51" s="44">
        <f t="shared" si="7"/>
        <v>0</v>
      </c>
      <c r="X51" s="12">
        <f>D51*Forside!$B$8</f>
        <v>0</v>
      </c>
      <c r="Y51" s="54" t="e">
        <f>VLOOKUP(B51,'Data_efterafgrøder og udlæg'!$A$3:$Q$14,COLUMN('Data_efterafgrøder og udlæg'!L48),FALSE)</f>
        <v>#N/A</v>
      </c>
      <c r="Z51" s="54" t="e">
        <f>Y51*Forside!$B$9</f>
        <v>#N/A</v>
      </c>
      <c r="AA51" s="54" t="e">
        <f>VLOOKUP(B51,'Data_efterafgrøder og udlæg'!$A$3:$Q$14,COLUMN('Data_efterafgrøder og udlæg'!M48),FALSE)</f>
        <v>#N/A</v>
      </c>
      <c r="AB51" s="12" t="e">
        <f>Forside!$B$10*AA51</f>
        <v>#N/A</v>
      </c>
      <c r="AC51" s="53" t="e">
        <f>VLOOKUP(B51,'Data_efterafgrøder og udlæg'!$A$3:$R$7,COLUMN('Data_efterafgrøder og udlæg'!P48),FALSE)</f>
        <v>#N/A</v>
      </c>
      <c r="AD51" s="45" t="e">
        <f>AC51*6.4*Forside!$B$7*U51</f>
        <v>#N/A</v>
      </c>
      <c r="AE51" s="12" t="e">
        <f>VLOOKUP(B51,'Data_efterafgrøder og udlæg'!$A$3:$Q$15,COLUMN('Data_efterafgrøder og udlæg'!O48),FALSE)</f>
        <v>#N/A</v>
      </c>
      <c r="AF51" s="45" t="e">
        <f>AE51*1.7*Forside!$B$7*Beregninger_brændstofforbrug!F49</f>
        <v>#N/A</v>
      </c>
      <c r="AG51" s="44" t="e">
        <f t="shared" si="8"/>
        <v>#N/A</v>
      </c>
      <c r="AH51" s="12"/>
      <c r="AI51" s="12">
        <f>AH51*4.6*Forside!$B$6</f>
        <v>0</v>
      </c>
      <c r="AJ51" s="92" t="e">
        <f t="shared" si="10"/>
        <v>#N/A</v>
      </c>
      <c r="AK51" s="45" t="e">
        <f>AJ51*44/28*Forside!$B$5</f>
        <v>#N/A</v>
      </c>
      <c r="AL51" s="44" t="e">
        <f t="shared" si="11"/>
        <v>#N/A</v>
      </c>
      <c r="AM51" s="44" t="e">
        <f t="shared" si="9"/>
        <v>#N/A</v>
      </c>
      <c r="AN51" s="44" t="e">
        <f t="shared" si="12"/>
        <v>#N/A</v>
      </c>
    </row>
    <row r="52" spans="1:40" x14ac:dyDescent="0.2">
      <c r="A52" s="2">
        <f>Forside!B62</f>
        <v>0</v>
      </c>
      <c r="B52" s="2">
        <f>Forside!C62</f>
        <v>0</v>
      </c>
      <c r="C52" s="59">
        <f>Forside!G62</f>
        <v>0</v>
      </c>
      <c r="D52" s="59">
        <f>Forside!K62</f>
        <v>0</v>
      </c>
      <c r="E52" s="59">
        <f>Forside!N62</f>
        <v>0</v>
      </c>
      <c r="F52" s="108" t="e">
        <f>E52*(1/((1-VLOOKUP(B52,'Data_efterafgrøder og udlæg'!$A$3:$J$15,COLUMN('Data_efterafgrøder og udlæg'!$C$1),FALSE))*VLOOKUP(B52,'Data_efterafgrøder og udlæg'!$A$3:$I$12,COLUMN('Data_efterafgrøder og udlæg'!$B$1),FALSE)))</f>
        <v>#N/A</v>
      </c>
      <c r="G52" s="108" t="e">
        <f>F52*VLOOKUP(B52,'Data_efterafgrøder og udlæg'!$A$3:$H$12,COLUMN('Data_efterafgrøder og udlæg'!$C$1),FALSE)</f>
        <v>#N/A</v>
      </c>
      <c r="H52" s="110" t="e">
        <f t="shared" si="0"/>
        <v>#N/A</v>
      </c>
      <c r="I52" s="108" t="e">
        <f>IF(VLOOKUP(B52,'Data_efterafgrøder og udlæg'!$A$3:$O$13,COLUMN('Data_efterafgrøder og udlæg'!$N$1),FALSE)="Ja",(G52+H52),F52)</f>
        <v>#N/A</v>
      </c>
      <c r="J52" s="110" t="e">
        <f t="shared" si="1"/>
        <v>#N/A</v>
      </c>
      <c r="K52" s="110" t="e">
        <f t="shared" si="2"/>
        <v>#N/A</v>
      </c>
      <c r="L52" s="110" t="e">
        <f>VLOOKUP(B52,'Data_efterafgrøder og udlæg'!$A$3:$V$16,COLUMN('Data_efterafgrøder og udlæg'!J49),FALSE)</f>
        <v>#N/A</v>
      </c>
      <c r="M52" s="108" t="e">
        <f>K52*VLOOKUP(B52,'Data_efterafgrøder og udlæg'!$A$3:$Q$12,COLUMN('Data_efterafgrøder og udlæg'!D49),FALSE)*VLOOKUP(B52,'Data_efterafgrøder og udlæg'!$A$3:$R$14,COLUMN('Data_efterafgrøder og udlæg'!E49),FALSE)</f>
        <v>#N/A</v>
      </c>
      <c r="N52" s="108" t="e">
        <f t="shared" si="3"/>
        <v>#N/A</v>
      </c>
      <c r="O52" s="12">
        <f>D52*Forside!$B$3/100</f>
        <v>0</v>
      </c>
      <c r="P52" s="44">
        <f>O52*44/28*Forside!$B$5</f>
        <v>0</v>
      </c>
      <c r="Q52" s="45" t="e">
        <f>H52*VLOOKUP(B52,'Data_efterafgrøder og udlæg'!$A$3:$O$10,COLUMN('Data_efterafgrøder og udlæg'!$H$3),FALSE)</f>
        <v>#N/A</v>
      </c>
      <c r="R52" s="12" t="e">
        <f>Q52*Forside!$B$3/100</f>
        <v>#N/A</v>
      </c>
      <c r="S52" s="44" t="e">
        <f>R52*44/28*Forside!$B$5</f>
        <v>#N/A</v>
      </c>
      <c r="T52" s="45" t="e">
        <f>G52*VLOOKUP(B52,'Data_efterafgrøder og udlæg'!$A$3:$O$10,COLUMN('Data_efterafgrøder og udlæg'!$G$3),FALSE)</f>
        <v>#N/A</v>
      </c>
      <c r="U52" s="45" t="e">
        <f>T52*Forside!$B$3/100</f>
        <v>#N/A</v>
      </c>
      <c r="V52" s="44" t="e">
        <f>U52*44/28*Forside!$B$5</f>
        <v>#N/A</v>
      </c>
      <c r="W52" s="44">
        <f t="shared" si="7"/>
        <v>0</v>
      </c>
      <c r="X52" s="12">
        <f>D52*Forside!$B$8</f>
        <v>0</v>
      </c>
      <c r="Y52" s="54" t="e">
        <f>VLOOKUP(B52,'Data_efterafgrøder og udlæg'!$A$3:$Q$14,COLUMN('Data_efterafgrøder og udlæg'!L49),FALSE)</f>
        <v>#N/A</v>
      </c>
      <c r="Z52" s="54" t="e">
        <f>Y52*Forside!$B$9</f>
        <v>#N/A</v>
      </c>
      <c r="AA52" s="54" t="e">
        <f>VLOOKUP(B52,'Data_efterafgrøder og udlæg'!$A$3:$Q$14,COLUMN('Data_efterafgrøder og udlæg'!M49),FALSE)</f>
        <v>#N/A</v>
      </c>
      <c r="AB52" s="12" t="e">
        <f>Forside!$B$10*AA52</f>
        <v>#N/A</v>
      </c>
      <c r="AC52" s="53" t="e">
        <f>VLOOKUP(B52,'Data_efterafgrøder og udlæg'!$A$3:$R$7,COLUMN('Data_efterafgrøder og udlæg'!P49),FALSE)</f>
        <v>#N/A</v>
      </c>
      <c r="AD52" s="45" t="e">
        <f>AC52*6.4*Forside!$B$7*U52</f>
        <v>#N/A</v>
      </c>
      <c r="AE52" s="12" t="e">
        <f>VLOOKUP(B52,'Data_efterafgrøder og udlæg'!$A$3:$Q$15,COLUMN('Data_efterafgrøder og udlæg'!O49),FALSE)</f>
        <v>#N/A</v>
      </c>
      <c r="AF52" s="45" t="e">
        <f>AE52*1.7*Forside!$B$7*Beregninger_brændstofforbrug!F50</f>
        <v>#N/A</v>
      </c>
      <c r="AG52" s="44" t="e">
        <f t="shared" si="8"/>
        <v>#N/A</v>
      </c>
      <c r="AH52" s="12"/>
      <c r="AI52" s="12">
        <f>AH52*4.6*Forside!$B$6</f>
        <v>0</v>
      </c>
      <c r="AJ52" s="92" t="e">
        <f t="shared" si="10"/>
        <v>#N/A</v>
      </c>
      <c r="AK52" s="45" t="e">
        <f>AJ52*44/28*Forside!$B$5</f>
        <v>#N/A</v>
      </c>
      <c r="AL52" s="44" t="e">
        <f t="shared" si="11"/>
        <v>#N/A</v>
      </c>
      <c r="AM52" s="44" t="e">
        <f t="shared" si="9"/>
        <v>#N/A</v>
      </c>
      <c r="AN52" s="44" t="e">
        <f t="shared" si="12"/>
        <v>#N/A</v>
      </c>
    </row>
    <row r="53" spans="1:40" x14ac:dyDescent="0.2">
      <c r="A53" s="2">
        <f>Forside!B63</f>
        <v>0</v>
      </c>
      <c r="B53" s="2">
        <f>Forside!C63</f>
        <v>0</v>
      </c>
      <c r="C53" s="59">
        <f>Forside!G63</f>
        <v>0</v>
      </c>
      <c r="D53" s="59">
        <f>Forside!K63</f>
        <v>0</v>
      </c>
      <c r="E53" s="59">
        <f>Forside!N63</f>
        <v>0</v>
      </c>
      <c r="F53" s="108" t="e">
        <f>E53*(1/((1-VLOOKUP(B53,'Data_efterafgrøder og udlæg'!$A$3:$J$15,COLUMN('Data_efterafgrøder og udlæg'!$C$1),FALSE))*VLOOKUP(B53,'Data_efterafgrøder og udlæg'!$A$3:$I$12,COLUMN('Data_efterafgrøder og udlæg'!$B$1),FALSE)))</f>
        <v>#N/A</v>
      </c>
      <c r="G53" s="108" t="e">
        <f>F53*VLOOKUP(B53,'Data_efterafgrøder og udlæg'!$A$3:$H$12,COLUMN('Data_efterafgrøder og udlæg'!$C$1),FALSE)</f>
        <v>#N/A</v>
      </c>
      <c r="H53" s="110" t="e">
        <f t="shared" si="0"/>
        <v>#N/A</v>
      </c>
      <c r="I53" s="108" t="e">
        <f>IF(VLOOKUP(B53,'Data_efterafgrøder og udlæg'!$A$3:$O$13,COLUMN('Data_efterafgrøder og udlæg'!$N$1),FALSE)="Ja",(G53+H53),F53)</f>
        <v>#N/A</v>
      </c>
      <c r="J53" s="110" t="e">
        <f t="shared" si="1"/>
        <v>#N/A</v>
      </c>
      <c r="K53" s="110" t="e">
        <f t="shared" si="2"/>
        <v>#N/A</v>
      </c>
      <c r="L53" s="110" t="e">
        <f>VLOOKUP(B53,'Data_efterafgrøder og udlæg'!$A$3:$V$16,COLUMN('Data_efterafgrøder og udlæg'!J50),FALSE)</f>
        <v>#N/A</v>
      </c>
      <c r="M53" s="108" t="e">
        <f>K53*VLOOKUP(B53,'Data_efterafgrøder og udlæg'!$A$3:$Q$12,COLUMN('Data_efterafgrøder og udlæg'!D50),FALSE)*VLOOKUP(B53,'Data_efterafgrøder og udlæg'!$A$3:$R$14,COLUMN('Data_efterafgrøder og udlæg'!E50),FALSE)</f>
        <v>#N/A</v>
      </c>
      <c r="N53" s="108" t="e">
        <f t="shared" si="3"/>
        <v>#N/A</v>
      </c>
      <c r="O53" s="12">
        <f>D53*Forside!$B$3/100</f>
        <v>0</v>
      </c>
      <c r="P53" s="44">
        <f>O53*44/28*Forside!$B$5</f>
        <v>0</v>
      </c>
      <c r="Q53" s="45" t="e">
        <f>H53*VLOOKUP(B53,'Data_efterafgrøder og udlæg'!$A$3:$O$10,COLUMN('Data_efterafgrøder og udlæg'!$H$3),FALSE)</f>
        <v>#N/A</v>
      </c>
      <c r="R53" s="12" t="e">
        <f>Q53*Forside!$B$3/100</f>
        <v>#N/A</v>
      </c>
      <c r="S53" s="44" t="e">
        <f>R53*44/28*Forside!$B$5</f>
        <v>#N/A</v>
      </c>
      <c r="T53" s="45" t="e">
        <f>G53*VLOOKUP(B53,'Data_efterafgrøder og udlæg'!$A$3:$O$10,COLUMN('Data_efterafgrøder og udlæg'!$G$3),FALSE)</f>
        <v>#N/A</v>
      </c>
      <c r="U53" s="45" t="e">
        <f>T53*Forside!$B$3/100</f>
        <v>#N/A</v>
      </c>
      <c r="V53" s="44" t="e">
        <f>U53*44/28*Forside!$B$5</f>
        <v>#N/A</v>
      </c>
      <c r="W53" s="44">
        <f t="shared" si="7"/>
        <v>0</v>
      </c>
      <c r="X53" s="12">
        <f>D53*Forside!$B$8</f>
        <v>0</v>
      </c>
      <c r="Y53" s="54" t="e">
        <f>VLOOKUP(B53,'Data_efterafgrøder og udlæg'!$A$3:$Q$14,COLUMN('Data_efterafgrøder og udlæg'!L50),FALSE)</f>
        <v>#N/A</v>
      </c>
      <c r="Z53" s="54" t="e">
        <f>Y53*Forside!$B$9</f>
        <v>#N/A</v>
      </c>
      <c r="AA53" s="54" t="e">
        <f>VLOOKUP(B53,'Data_efterafgrøder og udlæg'!$A$3:$Q$14,COLUMN('Data_efterafgrøder og udlæg'!M50),FALSE)</f>
        <v>#N/A</v>
      </c>
      <c r="AB53" s="12" t="e">
        <f>Forside!$B$10*AA53</f>
        <v>#N/A</v>
      </c>
      <c r="AC53" s="53" t="e">
        <f>VLOOKUP(B53,'Data_efterafgrøder og udlæg'!$A$3:$R$7,COLUMN('Data_efterafgrøder og udlæg'!P50),FALSE)</f>
        <v>#N/A</v>
      </c>
      <c r="AD53" s="45" t="e">
        <f>AC53*6.4*Forside!$B$7*U53</f>
        <v>#N/A</v>
      </c>
      <c r="AE53" s="12" t="e">
        <f>VLOOKUP(B53,'Data_efterafgrøder og udlæg'!$A$3:$Q$15,COLUMN('Data_efterafgrøder og udlæg'!O50),FALSE)</f>
        <v>#N/A</v>
      </c>
      <c r="AF53" s="45" t="e">
        <f>AE53*1.7*Forside!$B$7*Beregninger_brændstofforbrug!F51</f>
        <v>#N/A</v>
      </c>
      <c r="AG53" s="44" t="e">
        <f t="shared" si="8"/>
        <v>#N/A</v>
      </c>
      <c r="AH53" s="12"/>
      <c r="AI53" s="12">
        <f>AH53*4.6*Forside!$B$6</f>
        <v>0</v>
      </c>
      <c r="AJ53" s="92" t="e">
        <f t="shared" si="10"/>
        <v>#N/A</v>
      </c>
      <c r="AK53" s="45" t="e">
        <f>AJ53*44/28*Forside!$B$5</f>
        <v>#N/A</v>
      </c>
      <c r="AL53" s="44" t="e">
        <f t="shared" si="11"/>
        <v>#N/A</v>
      </c>
      <c r="AM53" s="44" t="e">
        <f t="shared" si="9"/>
        <v>#N/A</v>
      </c>
      <c r="AN53" s="44" t="e">
        <f t="shared" si="12"/>
        <v>#N/A</v>
      </c>
    </row>
    <row r="54" spans="1:40" x14ac:dyDescent="0.2">
      <c r="A54" s="2">
        <f>Forside!B64</f>
        <v>0</v>
      </c>
      <c r="B54" s="2">
        <f>Forside!C64</f>
        <v>0</v>
      </c>
      <c r="C54" s="59">
        <f>Forside!G64</f>
        <v>0</v>
      </c>
      <c r="D54" s="59">
        <f>Forside!K64</f>
        <v>0</v>
      </c>
      <c r="E54" s="59">
        <f>Forside!N64</f>
        <v>0</v>
      </c>
      <c r="F54" s="108" t="e">
        <f>E54*(1/((1-VLOOKUP(B54,'Data_efterafgrøder og udlæg'!$A$3:$J$15,COLUMN('Data_efterafgrøder og udlæg'!$C$1),FALSE))*VLOOKUP(B54,'Data_efterafgrøder og udlæg'!$A$3:$I$12,COLUMN('Data_efterafgrøder og udlæg'!$B$1),FALSE)))</f>
        <v>#N/A</v>
      </c>
      <c r="G54" s="108" t="e">
        <f>F54*VLOOKUP(B54,'Data_efterafgrøder og udlæg'!$A$3:$H$12,COLUMN('Data_efterafgrøder og udlæg'!$C$1),FALSE)</f>
        <v>#N/A</v>
      </c>
      <c r="H54" s="110" t="e">
        <f t="shared" si="0"/>
        <v>#N/A</v>
      </c>
      <c r="I54" s="108" t="e">
        <f>IF(VLOOKUP(B54,'Data_efterafgrøder og udlæg'!$A$3:$O$13,COLUMN('Data_efterafgrøder og udlæg'!$N$1),FALSE)="Ja",(G54+H54),F54)</f>
        <v>#N/A</v>
      </c>
      <c r="J54" s="110" t="e">
        <f t="shared" si="1"/>
        <v>#N/A</v>
      </c>
      <c r="K54" s="110" t="e">
        <f t="shared" si="2"/>
        <v>#N/A</v>
      </c>
      <c r="L54" s="110" t="e">
        <f>VLOOKUP(B54,'Data_efterafgrøder og udlæg'!$A$3:$V$16,COLUMN('Data_efterafgrøder og udlæg'!J51),FALSE)</f>
        <v>#N/A</v>
      </c>
      <c r="M54" s="108" t="e">
        <f>K54*VLOOKUP(B54,'Data_efterafgrøder og udlæg'!$A$3:$Q$12,COLUMN('Data_efterafgrøder og udlæg'!D51),FALSE)*VLOOKUP(B54,'Data_efterafgrøder og udlæg'!$A$3:$R$14,COLUMN('Data_efterafgrøder og udlæg'!E51),FALSE)</f>
        <v>#N/A</v>
      </c>
      <c r="N54" s="108" t="e">
        <f t="shared" si="3"/>
        <v>#N/A</v>
      </c>
      <c r="O54" s="12">
        <f>D54*Forside!$B$3/100</f>
        <v>0</v>
      </c>
      <c r="P54" s="44">
        <f>O54*44/28*Forside!$B$5</f>
        <v>0</v>
      </c>
      <c r="Q54" s="45" t="e">
        <f>H54*VLOOKUP(B54,'Data_efterafgrøder og udlæg'!$A$3:$O$10,COLUMN('Data_efterafgrøder og udlæg'!$H$3),FALSE)</f>
        <v>#N/A</v>
      </c>
      <c r="R54" s="12" t="e">
        <f>Q54*Forside!$B$3/100</f>
        <v>#N/A</v>
      </c>
      <c r="S54" s="44" t="e">
        <f>R54*44/28*Forside!$B$5</f>
        <v>#N/A</v>
      </c>
      <c r="T54" s="45" t="e">
        <f>G54*VLOOKUP(B54,'Data_efterafgrøder og udlæg'!$A$3:$O$10,COLUMN('Data_efterafgrøder og udlæg'!$G$3),FALSE)</f>
        <v>#N/A</v>
      </c>
      <c r="U54" s="45" t="e">
        <f>T54*Forside!$B$3/100</f>
        <v>#N/A</v>
      </c>
      <c r="V54" s="44" t="e">
        <f>U54*44/28*Forside!$B$5</f>
        <v>#N/A</v>
      </c>
      <c r="W54" s="44">
        <f t="shared" si="7"/>
        <v>0</v>
      </c>
      <c r="X54" s="12">
        <f>D54*Forside!$B$8</f>
        <v>0</v>
      </c>
      <c r="Y54" s="54" t="e">
        <f>VLOOKUP(B54,'Data_efterafgrøder og udlæg'!$A$3:$Q$14,COLUMN('Data_efterafgrøder og udlæg'!L51),FALSE)</f>
        <v>#N/A</v>
      </c>
      <c r="Z54" s="54" t="e">
        <f>Y54*Forside!$B$9</f>
        <v>#N/A</v>
      </c>
      <c r="AA54" s="54" t="e">
        <f>VLOOKUP(B54,'Data_efterafgrøder og udlæg'!$A$3:$Q$14,COLUMN('Data_efterafgrøder og udlæg'!M51),FALSE)</f>
        <v>#N/A</v>
      </c>
      <c r="AB54" s="12" t="e">
        <f>Forside!$B$10*AA54</f>
        <v>#N/A</v>
      </c>
      <c r="AC54" s="53" t="e">
        <f>VLOOKUP(B54,'Data_efterafgrøder og udlæg'!$A$3:$R$7,COLUMN('Data_efterafgrøder og udlæg'!P51),FALSE)</f>
        <v>#N/A</v>
      </c>
      <c r="AD54" s="45" t="e">
        <f>AC54*6.4*Forside!$B$7*U54</f>
        <v>#N/A</v>
      </c>
      <c r="AE54" s="12" t="e">
        <f>VLOOKUP(B54,'Data_efterafgrøder og udlæg'!$A$3:$Q$15,COLUMN('Data_efterafgrøder og udlæg'!O51),FALSE)</f>
        <v>#N/A</v>
      </c>
      <c r="AF54" s="45" t="e">
        <f>AE54*1.7*Forside!$B$7*Beregninger_brændstofforbrug!F52</f>
        <v>#N/A</v>
      </c>
      <c r="AG54" s="44" t="e">
        <f t="shared" si="8"/>
        <v>#N/A</v>
      </c>
      <c r="AH54" s="12"/>
      <c r="AI54" s="12">
        <f>AH54*4.6*Forside!$B$6</f>
        <v>0</v>
      </c>
      <c r="AJ54" s="92" t="e">
        <f t="shared" si="10"/>
        <v>#N/A</v>
      </c>
      <c r="AK54" s="45" t="e">
        <f>AJ54*44/28*Forside!$B$5</f>
        <v>#N/A</v>
      </c>
      <c r="AL54" s="44" t="e">
        <f t="shared" si="11"/>
        <v>#N/A</v>
      </c>
      <c r="AM54" s="44" t="e">
        <f t="shared" si="9"/>
        <v>#N/A</v>
      </c>
      <c r="AN54" s="44" t="e">
        <f t="shared" si="12"/>
        <v>#N/A</v>
      </c>
    </row>
    <row r="55" spans="1:40" x14ac:dyDescent="0.2">
      <c r="A55" s="2">
        <f>Forside!B65</f>
        <v>0</v>
      </c>
      <c r="B55" s="2">
        <f>Forside!C65</f>
        <v>0</v>
      </c>
      <c r="C55" s="59">
        <f>Forside!G65</f>
        <v>0</v>
      </c>
      <c r="D55" s="59">
        <f>Forside!K65</f>
        <v>0</v>
      </c>
      <c r="E55" s="59">
        <f>Forside!N65</f>
        <v>0</v>
      </c>
      <c r="F55" s="108" t="e">
        <f>E55*(1/((1-VLOOKUP(B55,'Data_efterafgrøder og udlæg'!$A$3:$J$15,COLUMN('Data_efterafgrøder og udlæg'!$C$1),FALSE))*VLOOKUP(B55,'Data_efterafgrøder og udlæg'!$A$3:$I$12,COLUMN('Data_efterafgrøder og udlæg'!$B$1),FALSE)))</f>
        <v>#N/A</v>
      </c>
      <c r="G55" s="108" t="e">
        <f>F55*VLOOKUP(B55,'Data_efterafgrøder og udlæg'!$A$3:$H$12,COLUMN('Data_efterafgrøder og udlæg'!$C$1),FALSE)</f>
        <v>#N/A</v>
      </c>
      <c r="H55" s="110" t="e">
        <f t="shared" si="0"/>
        <v>#N/A</v>
      </c>
      <c r="I55" s="108" t="e">
        <f>IF(VLOOKUP(B55,'Data_efterafgrøder og udlæg'!$A$3:$O$13,COLUMN('Data_efterafgrøder og udlæg'!$N$1),FALSE)="Ja",(G55+H55),F55)</f>
        <v>#N/A</v>
      </c>
      <c r="J55" s="110" t="e">
        <f t="shared" si="1"/>
        <v>#N/A</v>
      </c>
      <c r="K55" s="110" t="e">
        <f t="shared" si="2"/>
        <v>#N/A</v>
      </c>
      <c r="L55" s="110" t="e">
        <f>VLOOKUP(B55,'Data_efterafgrøder og udlæg'!$A$3:$V$16,COLUMN('Data_efterafgrøder og udlæg'!J52),FALSE)</f>
        <v>#N/A</v>
      </c>
      <c r="M55" s="108" t="e">
        <f>K55*VLOOKUP(B55,'Data_efterafgrøder og udlæg'!$A$3:$Q$12,COLUMN('Data_efterafgrøder og udlæg'!D52),FALSE)*VLOOKUP(B55,'Data_efterafgrøder og udlæg'!$A$3:$R$14,COLUMN('Data_efterafgrøder og udlæg'!E52),FALSE)</f>
        <v>#N/A</v>
      </c>
      <c r="N55" s="108" t="e">
        <f t="shared" si="3"/>
        <v>#N/A</v>
      </c>
      <c r="O55" s="12">
        <f>D55*Forside!$B$3/100</f>
        <v>0</v>
      </c>
      <c r="P55" s="44">
        <f>O55*44/28*Forside!$B$5</f>
        <v>0</v>
      </c>
      <c r="Q55" s="45" t="e">
        <f>H55*VLOOKUP(B55,'Data_efterafgrøder og udlæg'!$A$3:$O$10,COLUMN('Data_efterafgrøder og udlæg'!$H$3),FALSE)</f>
        <v>#N/A</v>
      </c>
      <c r="R55" s="12" t="e">
        <f>Q55*Forside!$B$3/100</f>
        <v>#N/A</v>
      </c>
      <c r="S55" s="44" t="e">
        <f>R55*44/28*Forside!$B$5</f>
        <v>#N/A</v>
      </c>
      <c r="T55" s="45" t="e">
        <f>G55*VLOOKUP(B55,'Data_efterafgrøder og udlæg'!$A$3:$O$10,COLUMN('Data_efterafgrøder og udlæg'!$G$3),FALSE)</f>
        <v>#N/A</v>
      </c>
      <c r="U55" s="45" t="e">
        <f>T55*Forside!$B$3/100</f>
        <v>#N/A</v>
      </c>
      <c r="V55" s="44" t="e">
        <f>U55*44/28*Forside!$B$5</f>
        <v>#N/A</v>
      </c>
      <c r="W55" s="44">
        <f t="shared" si="7"/>
        <v>0</v>
      </c>
      <c r="X55" s="12">
        <f>D55*Forside!$B$8</f>
        <v>0</v>
      </c>
      <c r="Y55" s="54" t="e">
        <f>VLOOKUP(B55,'Data_efterafgrøder og udlæg'!$A$3:$Q$14,COLUMN('Data_efterafgrøder og udlæg'!L52),FALSE)</f>
        <v>#N/A</v>
      </c>
      <c r="Z55" s="54" t="e">
        <f>Y55*Forside!$B$9</f>
        <v>#N/A</v>
      </c>
      <c r="AA55" s="54" t="e">
        <f>VLOOKUP(B55,'Data_efterafgrøder og udlæg'!$A$3:$Q$14,COLUMN('Data_efterafgrøder og udlæg'!M52),FALSE)</f>
        <v>#N/A</v>
      </c>
      <c r="AB55" s="12" t="e">
        <f>Forside!$B$10*AA55</f>
        <v>#N/A</v>
      </c>
      <c r="AC55" s="53" t="e">
        <f>VLOOKUP(B55,'Data_efterafgrøder og udlæg'!$A$3:$R$7,COLUMN('Data_efterafgrøder og udlæg'!P52),FALSE)</f>
        <v>#N/A</v>
      </c>
      <c r="AD55" s="45" t="e">
        <f>AC55*6.4*Forside!$B$7*U55</f>
        <v>#N/A</v>
      </c>
      <c r="AE55" s="12" t="e">
        <f>VLOOKUP(B55,'Data_efterafgrøder og udlæg'!$A$3:$Q$15,COLUMN('Data_efterafgrøder og udlæg'!O52),FALSE)</f>
        <v>#N/A</v>
      </c>
      <c r="AF55" s="45" t="e">
        <f>AE55*1.7*Forside!$B$7*Beregninger_brændstofforbrug!F53</f>
        <v>#N/A</v>
      </c>
      <c r="AG55" s="44" t="e">
        <f t="shared" si="8"/>
        <v>#N/A</v>
      </c>
      <c r="AH55" s="12"/>
      <c r="AI55" s="12">
        <f>AH55*4.6*Forside!$B$6</f>
        <v>0</v>
      </c>
      <c r="AJ55" s="92" t="e">
        <f t="shared" si="10"/>
        <v>#N/A</v>
      </c>
      <c r="AK55" s="45" t="e">
        <f>AJ55*44/28*Forside!$B$5</f>
        <v>#N/A</v>
      </c>
      <c r="AL55" s="44" t="e">
        <f t="shared" si="11"/>
        <v>#N/A</v>
      </c>
      <c r="AM55" s="44" t="e">
        <f t="shared" si="9"/>
        <v>#N/A</v>
      </c>
      <c r="AN55" s="44" t="e">
        <f t="shared" si="12"/>
        <v>#N/A</v>
      </c>
    </row>
    <row r="56" spans="1:40" x14ac:dyDescent="0.2">
      <c r="A56" s="2">
        <f>Forside!B66</f>
        <v>0</v>
      </c>
      <c r="B56" s="2">
        <f>Forside!C66</f>
        <v>0</v>
      </c>
      <c r="C56" s="59">
        <f>Forside!G66</f>
        <v>0</v>
      </c>
      <c r="D56" s="59">
        <f>Forside!K66</f>
        <v>0</v>
      </c>
      <c r="E56" s="59">
        <f>Forside!N66</f>
        <v>0</v>
      </c>
      <c r="F56" s="108" t="e">
        <f>E56*(1/((1-VLOOKUP(B56,'Data_efterafgrøder og udlæg'!$A$3:$J$15,COLUMN('Data_efterafgrøder og udlæg'!$C$1),FALSE))*VLOOKUP(B56,'Data_efterafgrøder og udlæg'!$A$3:$I$12,COLUMN('Data_efterafgrøder og udlæg'!$B$1),FALSE)))</f>
        <v>#N/A</v>
      </c>
      <c r="G56" s="108" t="e">
        <f>F56*VLOOKUP(B56,'Data_efterafgrøder og udlæg'!$A$3:$H$12,COLUMN('Data_efterafgrøder og udlæg'!$C$1),FALSE)</f>
        <v>#N/A</v>
      </c>
      <c r="H56" s="110" t="e">
        <f t="shared" si="0"/>
        <v>#N/A</v>
      </c>
      <c r="I56" s="108" t="e">
        <f>IF(VLOOKUP(B56,'Data_efterafgrøder og udlæg'!$A$3:$O$13,COLUMN('Data_efterafgrøder og udlæg'!$N$1),FALSE)="Ja",(G56+H56),F56)</f>
        <v>#N/A</v>
      </c>
      <c r="J56" s="110" t="e">
        <f t="shared" si="1"/>
        <v>#N/A</v>
      </c>
      <c r="K56" s="110" t="e">
        <f t="shared" si="2"/>
        <v>#N/A</v>
      </c>
      <c r="L56" s="110" t="e">
        <f>VLOOKUP(B56,'Data_efterafgrøder og udlæg'!$A$3:$V$16,COLUMN('Data_efterafgrøder og udlæg'!J53),FALSE)</f>
        <v>#N/A</v>
      </c>
      <c r="M56" s="108" t="e">
        <f>K56*VLOOKUP(B56,'Data_efterafgrøder og udlæg'!$A$3:$Q$12,COLUMN('Data_efterafgrøder og udlæg'!D53),FALSE)*VLOOKUP(B56,'Data_efterafgrøder og udlæg'!$A$3:$R$14,COLUMN('Data_efterafgrøder og udlæg'!E53),FALSE)</f>
        <v>#N/A</v>
      </c>
      <c r="N56" s="108" t="e">
        <f t="shared" si="3"/>
        <v>#N/A</v>
      </c>
      <c r="O56" s="12">
        <f>D56*Forside!$B$3/100</f>
        <v>0</v>
      </c>
      <c r="P56" s="44">
        <f>O56*44/28*Forside!$B$5</f>
        <v>0</v>
      </c>
      <c r="Q56" s="45" t="e">
        <f>H56*VLOOKUP(B56,'Data_efterafgrøder og udlæg'!$A$3:$O$10,COLUMN('Data_efterafgrøder og udlæg'!$H$3),FALSE)</f>
        <v>#N/A</v>
      </c>
      <c r="R56" s="12" t="e">
        <f>Q56*Forside!$B$3/100</f>
        <v>#N/A</v>
      </c>
      <c r="S56" s="44" t="e">
        <f>R56*44/28*Forside!$B$5</f>
        <v>#N/A</v>
      </c>
      <c r="T56" s="45" t="e">
        <f>G56*VLOOKUP(B56,'Data_efterafgrøder og udlæg'!$A$3:$O$10,COLUMN('Data_efterafgrøder og udlæg'!$G$3),FALSE)</f>
        <v>#N/A</v>
      </c>
      <c r="U56" s="45" t="e">
        <f>T56*Forside!$B$3/100</f>
        <v>#N/A</v>
      </c>
      <c r="V56" s="44" t="e">
        <f>U56*44/28*Forside!$B$5</f>
        <v>#N/A</v>
      </c>
      <c r="W56" s="44">
        <f t="shared" si="7"/>
        <v>0</v>
      </c>
      <c r="X56" s="12">
        <f>D56*Forside!$B$8</f>
        <v>0</v>
      </c>
      <c r="Y56" s="54" t="e">
        <f>VLOOKUP(B56,'Data_efterafgrøder og udlæg'!$A$3:$Q$14,COLUMN('Data_efterafgrøder og udlæg'!L53),FALSE)</f>
        <v>#N/A</v>
      </c>
      <c r="Z56" s="54" t="e">
        <f>Y56*Forside!$B$9</f>
        <v>#N/A</v>
      </c>
      <c r="AA56" s="54" t="e">
        <f>VLOOKUP(B56,'Data_efterafgrøder og udlæg'!$A$3:$Q$14,COLUMN('Data_efterafgrøder og udlæg'!M53),FALSE)</f>
        <v>#N/A</v>
      </c>
      <c r="AB56" s="12" t="e">
        <f>Forside!$B$10*AA56</f>
        <v>#N/A</v>
      </c>
      <c r="AC56" s="53" t="e">
        <f>VLOOKUP(B56,'Data_efterafgrøder og udlæg'!$A$3:$R$7,COLUMN('Data_efterafgrøder og udlæg'!P53),FALSE)</f>
        <v>#N/A</v>
      </c>
      <c r="AD56" s="45" t="e">
        <f>AC56*6.4*Forside!$B$7*U56</f>
        <v>#N/A</v>
      </c>
      <c r="AE56" s="12" t="e">
        <f>VLOOKUP(B56,'Data_efterafgrøder og udlæg'!$A$3:$Q$15,COLUMN('Data_efterafgrøder og udlæg'!O53),FALSE)</f>
        <v>#N/A</v>
      </c>
      <c r="AF56" s="45" t="e">
        <f>AE56*1.7*Forside!$B$7*Beregninger_brændstofforbrug!F54</f>
        <v>#N/A</v>
      </c>
      <c r="AG56" s="44" t="e">
        <f t="shared" si="8"/>
        <v>#N/A</v>
      </c>
      <c r="AH56" s="12"/>
      <c r="AI56" s="12">
        <f>AH56*4.6*Forside!$B$6</f>
        <v>0</v>
      </c>
      <c r="AJ56" s="92" t="e">
        <f t="shared" si="10"/>
        <v>#N/A</v>
      </c>
      <c r="AK56" s="45" t="e">
        <f>AJ56*44/28*Forside!$B$5</f>
        <v>#N/A</v>
      </c>
      <c r="AL56" s="44" t="e">
        <f t="shared" si="11"/>
        <v>#N/A</v>
      </c>
      <c r="AM56" s="44" t="e">
        <f t="shared" si="9"/>
        <v>#N/A</v>
      </c>
      <c r="AN56" s="44" t="e">
        <f t="shared" si="12"/>
        <v>#N/A</v>
      </c>
    </row>
    <row r="57" spans="1:40" x14ac:dyDescent="0.2">
      <c r="A57" s="2">
        <f>Forside!B67</f>
        <v>0</v>
      </c>
      <c r="B57" s="2">
        <f>Forside!C67</f>
        <v>0</v>
      </c>
      <c r="C57" s="59">
        <f>Forside!G67</f>
        <v>0</v>
      </c>
      <c r="D57" s="59">
        <f>Forside!K67</f>
        <v>0</v>
      </c>
      <c r="E57" s="59">
        <f>Forside!N67</f>
        <v>0</v>
      </c>
      <c r="F57" s="108" t="e">
        <f>E57*(1/((1-VLOOKUP(B57,'Data_efterafgrøder og udlæg'!$A$3:$J$15,COLUMN('Data_efterafgrøder og udlæg'!$C$1),FALSE))*VLOOKUP(B57,'Data_efterafgrøder og udlæg'!$A$3:$I$12,COLUMN('Data_efterafgrøder og udlæg'!$B$1),FALSE)))</f>
        <v>#N/A</v>
      </c>
      <c r="G57" s="108" t="e">
        <f>F57*VLOOKUP(B57,'Data_efterafgrøder og udlæg'!$A$3:$H$12,COLUMN('Data_efterafgrøder og udlæg'!$C$1),FALSE)</f>
        <v>#N/A</v>
      </c>
      <c r="H57" s="110" t="e">
        <f t="shared" si="0"/>
        <v>#N/A</v>
      </c>
      <c r="I57" s="108" t="e">
        <f>IF(VLOOKUP(B57,'Data_efterafgrøder og udlæg'!$A$3:$O$13,COLUMN('Data_efterafgrøder og udlæg'!$N$1),FALSE)="Ja",(G57+H57),F57)</f>
        <v>#N/A</v>
      </c>
      <c r="J57" s="110" t="e">
        <f t="shared" si="1"/>
        <v>#N/A</v>
      </c>
      <c r="K57" s="110" t="e">
        <f t="shared" si="2"/>
        <v>#N/A</v>
      </c>
      <c r="L57" s="110" t="e">
        <f>VLOOKUP(B57,'Data_efterafgrøder og udlæg'!$A$3:$V$16,COLUMN('Data_efterafgrøder og udlæg'!J54),FALSE)</f>
        <v>#N/A</v>
      </c>
      <c r="M57" s="108" t="e">
        <f>K57*VLOOKUP(B57,'Data_efterafgrøder og udlæg'!$A$3:$Q$12,COLUMN('Data_efterafgrøder og udlæg'!D54),FALSE)*VLOOKUP(B57,'Data_efterafgrøder og udlæg'!$A$3:$R$14,COLUMN('Data_efterafgrøder og udlæg'!E54),FALSE)</f>
        <v>#N/A</v>
      </c>
      <c r="N57" s="108" t="e">
        <f t="shared" si="3"/>
        <v>#N/A</v>
      </c>
      <c r="O57" s="12">
        <f>D57*Forside!$B$3/100</f>
        <v>0</v>
      </c>
      <c r="P57" s="44">
        <f>O57*44/28*Forside!$B$5</f>
        <v>0</v>
      </c>
      <c r="Q57" s="45" t="e">
        <f>H57*VLOOKUP(B57,'Data_efterafgrøder og udlæg'!$A$3:$O$10,COLUMN('Data_efterafgrøder og udlæg'!$H$3),FALSE)</f>
        <v>#N/A</v>
      </c>
      <c r="R57" s="12" t="e">
        <f>Q57*Forside!$B$3/100</f>
        <v>#N/A</v>
      </c>
      <c r="S57" s="44" t="e">
        <f>R57*44/28*Forside!$B$5</f>
        <v>#N/A</v>
      </c>
      <c r="T57" s="45" t="e">
        <f>G57*VLOOKUP(B57,'Data_efterafgrøder og udlæg'!$A$3:$O$10,COLUMN('Data_efterafgrøder og udlæg'!$G$3),FALSE)</f>
        <v>#N/A</v>
      </c>
      <c r="U57" s="45" t="e">
        <f>T57*Forside!$B$3/100</f>
        <v>#N/A</v>
      </c>
      <c r="V57" s="44" t="e">
        <f>U57*44/28*Forside!$B$5</f>
        <v>#N/A</v>
      </c>
      <c r="W57" s="44">
        <f t="shared" si="7"/>
        <v>0</v>
      </c>
      <c r="X57" s="12">
        <f>D57*Forside!$B$8</f>
        <v>0</v>
      </c>
      <c r="Y57" s="54" t="e">
        <f>VLOOKUP(B57,'Data_efterafgrøder og udlæg'!$A$3:$Q$14,COLUMN('Data_efterafgrøder og udlæg'!L54),FALSE)</f>
        <v>#N/A</v>
      </c>
      <c r="Z57" s="54" t="e">
        <f>Y57*Forside!$B$9</f>
        <v>#N/A</v>
      </c>
      <c r="AA57" s="54" t="e">
        <f>VLOOKUP(B57,'Data_efterafgrøder og udlæg'!$A$3:$Q$14,COLUMN('Data_efterafgrøder og udlæg'!M54),FALSE)</f>
        <v>#N/A</v>
      </c>
      <c r="AB57" s="12" t="e">
        <f>Forside!$B$10*AA57</f>
        <v>#N/A</v>
      </c>
      <c r="AC57" s="53" t="e">
        <f>VLOOKUP(B57,'Data_efterafgrøder og udlæg'!$A$3:$R$7,COLUMN('Data_efterafgrøder og udlæg'!P54),FALSE)</f>
        <v>#N/A</v>
      </c>
      <c r="AD57" s="45" t="e">
        <f>AC57*6.4*Forside!$B$7*U57</f>
        <v>#N/A</v>
      </c>
      <c r="AE57" s="12" t="e">
        <f>VLOOKUP(B57,'Data_efterafgrøder og udlæg'!$A$3:$Q$15,COLUMN('Data_efterafgrøder og udlæg'!O54),FALSE)</f>
        <v>#N/A</v>
      </c>
      <c r="AF57" s="45" t="e">
        <f>AE57*1.7*Forside!$B$7*Beregninger_brændstofforbrug!F55</f>
        <v>#N/A</v>
      </c>
      <c r="AG57" s="44" t="e">
        <f t="shared" si="8"/>
        <v>#N/A</v>
      </c>
      <c r="AH57" s="12"/>
      <c r="AI57" s="12">
        <f>AH57*4.6*Forside!$B$6</f>
        <v>0</v>
      </c>
      <c r="AJ57" s="92" t="e">
        <f t="shared" si="10"/>
        <v>#N/A</v>
      </c>
      <c r="AK57" s="45" t="e">
        <f>AJ57*44/28*Forside!$B$5</f>
        <v>#N/A</v>
      </c>
      <c r="AL57" s="44" t="e">
        <f t="shared" si="11"/>
        <v>#N/A</v>
      </c>
      <c r="AM57" s="44" t="e">
        <f t="shared" si="9"/>
        <v>#N/A</v>
      </c>
      <c r="AN57" s="44" t="e">
        <f t="shared" si="12"/>
        <v>#N/A</v>
      </c>
    </row>
    <row r="58" spans="1:40" x14ac:dyDescent="0.2">
      <c r="A58" s="2">
        <f>Forside!B68</f>
        <v>0</v>
      </c>
      <c r="B58" s="2">
        <f>Forside!C68</f>
        <v>0</v>
      </c>
      <c r="C58" s="59">
        <f>Forside!G68</f>
        <v>0</v>
      </c>
      <c r="D58" s="59">
        <f>Forside!K68</f>
        <v>0</v>
      </c>
      <c r="E58" s="59">
        <f>Forside!N68</f>
        <v>0</v>
      </c>
      <c r="F58" s="108" t="e">
        <f>E58*(1/((1-VLOOKUP(B58,'Data_efterafgrøder og udlæg'!$A$3:$J$15,COLUMN('Data_efterafgrøder og udlæg'!$C$1),FALSE))*VLOOKUP(B58,'Data_efterafgrøder og udlæg'!$A$3:$I$12,COLUMN('Data_efterafgrøder og udlæg'!$B$1),FALSE)))</f>
        <v>#N/A</v>
      </c>
      <c r="G58" s="108" t="e">
        <f>F58*VLOOKUP(B58,'Data_efterafgrøder og udlæg'!$A$3:$H$12,COLUMN('Data_efterafgrøder og udlæg'!$C$1),FALSE)</f>
        <v>#N/A</v>
      </c>
      <c r="H58" s="110" t="e">
        <f t="shared" si="0"/>
        <v>#N/A</v>
      </c>
      <c r="I58" s="108" t="e">
        <f>IF(VLOOKUP(B58,'Data_efterafgrøder og udlæg'!$A$3:$O$13,COLUMN('Data_efterafgrøder og udlæg'!$N$1),FALSE)="Ja",(G58+H58),F58)</f>
        <v>#N/A</v>
      </c>
      <c r="J58" s="110" t="e">
        <f t="shared" si="1"/>
        <v>#N/A</v>
      </c>
      <c r="K58" s="110" t="e">
        <f t="shared" si="2"/>
        <v>#N/A</v>
      </c>
      <c r="L58" s="110" t="e">
        <f>VLOOKUP(B58,'Data_efterafgrøder og udlæg'!$A$3:$V$16,COLUMN('Data_efterafgrøder og udlæg'!J55),FALSE)</f>
        <v>#N/A</v>
      </c>
      <c r="M58" s="108" t="e">
        <f>K58*VLOOKUP(B58,'Data_efterafgrøder og udlæg'!$A$3:$Q$12,COLUMN('Data_efterafgrøder og udlæg'!D55),FALSE)*VLOOKUP(B58,'Data_efterafgrøder og udlæg'!$A$3:$R$14,COLUMN('Data_efterafgrøder og udlæg'!E55),FALSE)</f>
        <v>#N/A</v>
      </c>
      <c r="N58" s="108" t="e">
        <f t="shared" si="3"/>
        <v>#N/A</v>
      </c>
      <c r="O58" s="12">
        <f>D58*Forside!$B$3/100</f>
        <v>0</v>
      </c>
      <c r="P58" s="44">
        <f>O58*44/28*Forside!$B$5</f>
        <v>0</v>
      </c>
      <c r="Q58" s="45" t="e">
        <f>H58*VLOOKUP(B58,'Data_efterafgrøder og udlæg'!$A$3:$O$10,COLUMN('Data_efterafgrøder og udlæg'!$H$3),FALSE)</f>
        <v>#N/A</v>
      </c>
      <c r="R58" s="12" t="e">
        <f>Q58*Forside!$B$3/100</f>
        <v>#N/A</v>
      </c>
      <c r="S58" s="44" t="e">
        <f>R58*44/28*Forside!$B$5</f>
        <v>#N/A</v>
      </c>
      <c r="T58" s="45" t="e">
        <f>G58*VLOOKUP(B58,'Data_efterafgrøder og udlæg'!$A$3:$O$10,COLUMN('Data_efterafgrøder og udlæg'!$G$3),FALSE)</f>
        <v>#N/A</v>
      </c>
      <c r="U58" s="45" t="e">
        <f>T58*Forside!$B$3/100</f>
        <v>#N/A</v>
      </c>
      <c r="V58" s="44" t="e">
        <f>U58*44/28*Forside!$B$5</f>
        <v>#N/A</v>
      </c>
      <c r="W58" s="44">
        <f t="shared" si="7"/>
        <v>0</v>
      </c>
      <c r="X58" s="12">
        <f>D58*Forside!$B$8</f>
        <v>0</v>
      </c>
      <c r="Y58" s="54" t="e">
        <f>VLOOKUP(B58,'Data_efterafgrøder og udlæg'!$A$3:$Q$14,COLUMN('Data_efterafgrøder og udlæg'!L55),FALSE)</f>
        <v>#N/A</v>
      </c>
      <c r="Z58" s="54" t="e">
        <f>Y58*Forside!$B$9</f>
        <v>#N/A</v>
      </c>
      <c r="AA58" s="54" t="e">
        <f>VLOOKUP(B58,'Data_efterafgrøder og udlæg'!$A$3:$Q$14,COLUMN('Data_efterafgrøder og udlæg'!M55),FALSE)</f>
        <v>#N/A</v>
      </c>
      <c r="AB58" s="12" t="e">
        <f>Forside!$B$10*AA58</f>
        <v>#N/A</v>
      </c>
      <c r="AC58" s="53" t="e">
        <f>VLOOKUP(B58,'Data_efterafgrøder og udlæg'!$A$3:$R$7,COLUMN('Data_efterafgrøder og udlæg'!P55),FALSE)</f>
        <v>#N/A</v>
      </c>
      <c r="AD58" s="45" t="e">
        <f>AC58*6.4*Forside!$B$7*U58</f>
        <v>#N/A</v>
      </c>
      <c r="AE58" s="12" t="e">
        <f>VLOOKUP(B58,'Data_efterafgrøder og udlæg'!$A$3:$Q$15,COLUMN('Data_efterafgrøder og udlæg'!O55),FALSE)</f>
        <v>#N/A</v>
      </c>
      <c r="AF58" s="45" t="e">
        <f>AE58*1.7*Forside!$B$7*Beregninger_brændstofforbrug!F56</f>
        <v>#N/A</v>
      </c>
      <c r="AG58" s="44" t="e">
        <f t="shared" si="8"/>
        <v>#N/A</v>
      </c>
      <c r="AH58" s="12"/>
      <c r="AI58" s="12">
        <f>AH58*4.6*Forside!$B$6</f>
        <v>0</v>
      </c>
      <c r="AJ58" s="92" t="e">
        <f t="shared" si="10"/>
        <v>#N/A</v>
      </c>
      <c r="AK58" s="45" t="e">
        <f>AJ58*44/28*Forside!$B$5</f>
        <v>#N/A</v>
      </c>
      <c r="AL58" s="44" t="e">
        <f t="shared" si="11"/>
        <v>#N/A</v>
      </c>
      <c r="AM58" s="44" t="e">
        <f t="shared" si="9"/>
        <v>#N/A</v>
      </c>
      <c r="AN58" s="44" t="e">
        <f t="shared" si="12"/>
        <v>#N/A</v>
      </c>
    </row>
    <row r="59" spans="1:40" x14ac:dyDescent="0.2">
      <c r="A59" s="2">
        <f>Forside!B69</f>
        <v>0</v>
      </c>
      <c r="B59" s="2">
        <f>Forside!C69</f>
        <v>0</v>
      </c>
      <c r="C59" s="59">
        <f>Forside!G69</f>
        <v>0</v>
      </c>
      <c r="D59" s="59">
        <f>Forside!K69</f>
        <v>0</v>
      </c>
      <c r="E59" s="59">
        <f>Forside!N69</f>
        <v>0</v>
      </c>
      <c r="F59" s="108" t="e">
        <f>E59*(1/((1-VLOOKUP(B59,'Data_efterafgrøder og udlæg'!$A$3:$J$15,COLUMN('Data_efterafgrøder og udlæg'!$C$1),FALSE))*VLOOKUP(B59,'Data_efterafgrøder og udlæg'!$A$3:$I$12,COLUMN('Data_efterafgrøder og udlæg'!$B$1),FALSE)))</f>
        <v>#N/A</v>
      </c>
      <c r="G59" s="108" t="e">
        <f>F59*VLOOKUP(B59,'Data_efterafgrøder og udlæg'!$A$3:$H$12,COLUMN('Data_efterafgrøder og udlæg'!$C$1),FALSE)</f>
        <v>#N/A</v>
      </c>
      <c r="H59" s="110" t="e">
        <f t="shared" si="0"/>
        <v>#N/A</v>
      </c>
      <c r="I59" s="108" t="e">
        <f>IF(VLOOKUP(B59,'Data_efterafgrøder og udlæg'!$A$3:$O$13,COLUMN('Data_efterafgrøder og udlæg'!$N$1),FALSE)="Ja",(G59+H59),F59)</f>
        <v>#N/A</v>
      </c>
      <c r="J59" s="110" t="e">
        <f t="shared" si="1"/>
        <v>#N/A</v>
      </c>
      <c r="K59" s="110" t="e">
        <f t="shared" si="2"/>
        <v>#N/A</v>
      </c>
      <c r="L59" s="110" t="e">
        <f>VLOOKUP(B59,'Data_efterafgrøder og udlæg'!$A$3:$V$16,COLUMN('Data_efterafgrøder og udlæg'!J56),FALSE)</f>
        <v>#N/A</v>
      </c>
      <c r="M59" s="108" t="e">
        <f>K59*VLOOKUP(B59,'Data_efterafgrøder og udlæg'!$A$3:$Q$12,COLUMN('Data_efterafgrøder og udlæg'!D56),FALSE)*VLOOKUP(B59,'Data_efterafgrøder og udlæg'!$A$3:$R$14,COLUMN('Data_efterafgrøder og udlæg'!E56),FALSE)</f>
        <v>#N/A</v>
      </c>
      <c r="N59" s="108" t="e">
        <f t="shared" si="3"/>
        <v>#N/A</v>
      </c>
      <c r="O59" s="12">
        <f>D59*Forside!$B$3/100</f>
        <v>0</v>
      </c>
      <c r="P59" s="44">
        <f>O59*44/28*Forside!$B$5</f>
        <v>0</v>
      </c>
      <c r="Q59" s="45" t="e">
        <f>H59*VLOOKUP(B59,'Data_efterafgrøder og udlæg'!$A$3:$O$10,COLUMN('Data_efterafgrøder og udlæg'!$H$3),FALSE)</f>
        <v>#N/A</v>
      </c>
      <c r="R59" s="12" t="e">
        <f>Q59*Forside!$B$3/100</f>
        <v>#N/A</v>
      </c>
      <c r="S59" s="44" t="e">
        <f>R59*44/28*Forside!$B$5</f>
        <v>#N/A</v>
      </c>
      <c r="T59" s="45" t="e">
        <f>G59*VLOOKUP(B59,'Data_efterafgrøder og udlæg'!$A$3:$O$10,COLUMN('Data_efterafgrøder og udlæg'!$G$3),FALSE)</f>
        <v>#N/A</v>
      </c>
      <c r="U59" s="45" t="e">
        <f>T59*Forside!$B$3/100</f>
        <v>#N/A</v>
      </c>
      <c r="V59" s="44" t="e">
        <f>U59*44/28*Forside!$B$5</f>
        <v>#N/A</v>
      </c>
      <c r="W59" s="44">
        <f t="shared" si="7"/>
        <v>0</v>
      </c>
      <c r="X59" s="12">
        <f>D59*Forside!$B$8</f>
        <v>0</v>
      </c>
      <c r="Y59" s="54" t="e">
        <f>VLOOKUP(B59,'Data_efterafgrøder og udlæg'!$A$3:$Q$14,COLUMN('Data_efterafgrøder og udlæg'!L56),FALSE)</f>
        <v>#N/A</v>
      </c>
      <c r="Z59" s="54" t="e">
        <f>Y59*Forside!$B$9</f>
        <v>#N/A</v>
      </c>
      <c r="AA59" s="54" t="e">
        <f>VLOOKUP(B59,'Data_efterafgrøder og udlæg'!$A$3:$Q$14,COLUMN('Data_efterafgrøder og udlæg'!M56),FALSE)</f>
        <v>#N/A</v>
      </c>
      <c r="AB59" s="12" t="e">
        <f>Forside!$B$10*AA59</f>
        <v>#N/A</v>
      </c>
      <c r="AC59" s="53" t="e">
        <f>VLOOKUP(B59,'Data_efterafgrøder og udlæg'!$A$3:$R$7,COLUMN('Data_efterafgrøder og udlæg'!P56),FALSE)</f>
        <v>#N/A</v>
      </c>
      <c r="AD59" s="45" t="e">
        <f>AC59*6.4*Forside!$B$7*U59</f>
        <v>#N/A</v>
      </c>
      <c r="AE59" s="12" t="e">
        <f>VLOOKUP(B59,'Data_efterafgrøder og udlæg'!$A$3:$Q$15,COLUMN('Data_efterafgrøder og udlæg'!O56),FALSE)</f>
        <v>#N/A</v>
      </c>
      <c r="AF59" s="45" t="e">
        <f>AE59*1.7*Forside!$B$7*Beregninger_brændstofforbrug!F57</f>
        <v>#N/A</v>
      </c>
      <c r="AG59" s="44" t="e">
        <f t="shared" si="8"/>
        <v>#N/A</v>
      </c>
      <c r="AH59" s="12"/>
      <c r="AI59" s="12">
        <f>AH59*4.6*Forside!$B$6</f>
        <v>0</v>
      </c>
      <c r="AJ59" s="92" t="e">
        <f t="shared" si="10"/>
        <v>#N/A</v>
      </c>
      <c r="AK59" s="45" t="e">
        <f>AJ59*44/28*Forside!$B$5</f>
        <v>#N/A</v>
      </c>
      <c r="AL59" s="44" t="e">
        <f t="shared" si="11"/>
        <v>#N/A</v>
      </c>
      <c r="AM59" s="44" t="e">
        <f t="shared" si="9"/>
        <v>#N/A</v>
      </c>
      <c r="AN59" s="44" t="e">
        <f t="shared" si="12"/>
        <v>#N/A</v>
      </c>
    </row>
    <row r="60" spans="1:40" x14ac:dyDescent="0.2">
      <c r="A60" s="2">
        <f>Forside!B70</f>
        <v>0</v>
      </c>
      <c r="B60" s="2">
        <f>Forside!C70</f>
        <v>0</v>
      </c>
      <c r="C60" s="59">
        <f>Forside!G70</f>
        <v>0</v>
      </c>
      <c r="D60" s="59">
        <f>Forside!K70</f>
        <v>0</v>
      </c>
      <c r="E60" s="59">
        <f>Forside!N70</f>
        <v>0</v>
      </c>
      <c r="F60" s="108" t="e">
        <f>E60*(1/((1-VLOOKUP(B60,'Data_efterafgrøder og udlæg'!$A$3:$J$15,COLUMN('Data_efterafgrøder og udlæg'!$C$1),FALSE))*VLOOKUP(B60,'Data_efterafgrøder og udlæg'!$A$3:$I$12,COLUMN('Data_efterafgrøder og udlæg'!$B$1),FALSE)))</f>
        <v>#N/A</v>
      </c>
      <c r="G60" s="108" t="e">
        <f>F60*VLOOKUP(B60,'Data_efterafgrøder og udlæg'!$A$3:$H$12,COLUMN('Data_efterafgrøder og udlæg'!$C$1),FALSE)</f>
        <v>#N/A</v>
      </c>
      <c r="H60" s="110" t="e">
        <f t="shared" si="0"/>
        <v>#N/A</v>
      </c>
      <c r="I60" s="108" t="e">
        <f>IF(VLOOKUP(B60,'Data_efterafgrøder og udlæg'!$A$3:$O$13,COLUMN('Data_efterafgrøder og udlæg'!$N$1),FALSE)="Ja",(G60+H60),F60)</f>
        <v>#N/A</v>
      </c>
      <c r="J60" s="110" t="e">
        <f t="shared" si="1"/>
        <v>#N/A</v>
      </c>
      <c r="K60" s="110" t="e">
        <f t="shared" si="2"/>
        <v>#N/A</v>
      </c>
      <c r="L60" s="110" t="e">
        <f>VLOOKUP(B60,'Data_efterafgrøder og udlæg'!$A$3:$V$16,COLUMN('Data_efterafgrøder og udlæg'!J57),FALSE)</f>
        <v>#N/A</v>
      </c>
      <c r="M60" s="108" t="e">
        <f>K60*VLOOKUP(B60,'Data_efterafgrøder og udlæg'!$A$3:$Q$12,COLUMN('Data_efterafgrøder og udlæg'!D57),FALSE)*VLOOKUP(B60,'Data_efterafgrøder og udlæg'!$A$3:$R$14,COLUMN('Data_efterafgrøder og udlæg'!E57),FALSE)</f>
        <v>#N/A</v>
      </c>
      <c r="N60" s="108" t="e">
        <f t="shared" si="3"/>
        <v>#N/A</v>
      </c>
      <c r="O60" s="12">
        <f>D60*Forside!$B$3/100</f>
        <v>0</v>
      </c>
      <c r="P60" s="44">
        <f>O60*44/28*Forside!$B$5</f>
        <v>0</v>
      </c>
      <c r="Q60" s="45" t="e">
        <f>H60*VLOOKUP(B60,'Data_efterafgrøder og udlæg'!$A$3:$O$10,COLUMN('Data_efterafgrøder og udlæg'!$H$3),FALSE)</f>
        <v>#N/A</v>
      </c>
      <c r="R60" s="12" t="e">
        <f>Q60*Forside!$B$3/100</f>
        <v>#N/A</v>
      </c>
      <c r="S60" s="44" t="e">
        <f>R60*44/28*Forside!$B$5</f>
        <v>#N/A</v>
      </c>
      <c r="T60" s="45" t="e">
        <f>G60*VLOOKUP(B60,'Data_efterafgrøder og udlæg'!$A$3:$O$10,COLUMN('Data_efterafgrøder og udlæg'!$G$3),FALSE)</f>
        <v>#N/A</v>
      </c>
      <c r="U60" s="45" t="e">
        <f>T60*Forside!$B$3/100</f>
        <v>#N/A</v>
      </c>
      <c r="V60" s="44" t="e">
        <f>U60*44/28*Forside!$B$5</f>
        <v>#N/A</v>
      </c>
      <c r="W60" s="44">
        <f t="shared" si="7"/>
        <v>0</v>
      </c>
      <c r="X60" s="12">
        <f>D60*Forside!$B$8</f>
        <v>0</v>
      </c>
      <c r="Y60" s="54" t="e">
        <f>VLOOKUP(B60,'Data_efterafgrøder og udlæg'!$A$3:$Q$14,COLUMN('Data_efterafgrøder og udlæg'!L57),FALSE)</f>
        <v>#N/A</v>
      </c>
      <c r="Z60" s="54" t="e">
        <f>Y60*Forside!$B$9</f>
        <v>#N/A</v>
      </c>
      <c r="AA60" s="54" t="e">
        <f>VLOOKUP(B60,'Data_efterafgrøder og udlæg'!$A$3:$Q$14,COLUMN('Data_efterafgrøder og udlæg'!M57),FALSE)</f>
        <v>#N/A</v>
      </c>
      <c r="AB60" s="12" t="e">
        <f>Forside!$B$10*AA60</f>
        <v>#N/A</v>
      </c>
      <c r="AC60" s="53" t="e">
        <f>VLOOKUP(B60,'Data_efterafgrøder og udlæg'!$A$3:$R$7,COLUMN('Data_efterafgrøder og udlæg'!P57),FALSE)</f>
        <v>#N/A</v>
      </c>
      <c r="AD60" s="45" t="e">
        <f>AC60*6.4*Forside!$B$7*U60</f>
        <v>#N/A</v>
      </c>
      <c r="AE60" s="12" t="e">
        <f>VLOOKUP(B60,'Data_efterafgrøder og udlæg'!$A$3:$Q$15,COLUMN('Data_efterafgrøder og udlæg'!O57),FALSE)</f>
        <v>#N/A</v>
      </c>
      <c r="AF60" s="45" t="e">
        <f>AE60*1.7*Forside!$B$7*Beregninger_brændstofforbrug!F58</f>
        <v>#N/A</v>
      </c>
      <c r="AG60" s="44" t="e">
        <f t="shared" si="8"/>
        <v>#N/A</v>
      </c>
      <c r="AH60" s="12"/>
      <c r="AI60" s="12">
        <f>AH60*4.6*Forside!$B$6</f>
        <v>0</v>
      </c>
      <c r="AJ60" s="92" t="e">
        <f t="shared" si="10"/>
        <v>#N/A</v>
      </c>
      <c r="AK60" s="45" t="e">
        <f>AJ60*44/28*Forside!$B$5</f>
        <v>#N/A</v>
      </c>
      <c r="AL60" s="44" t="e">
        <f t="shared" si="11"/>
        <v>#N/A</v>
      </c>
      <c r="AM60" s="44" t="e">
        <f t="shared" si="9"/>
        <v>#N/A</v>
      </c>
      <c r="AN60" s="44" t="e">
        <f t="shared" si="12"/>
        <v>#N/A</v>
      </c>
    </row>
    <row r="61" spans="1:40" x14ac:dyDescent="0.2">
      <c r="A61" s="2">
        <f>Forside!B71</f>
        <v>0</v>
      </c>
      <c r="B61" s="2">
        <f>Forside!C71</f>
        <v>0</v>
      </c>
      <c r="C61" s="59">
        <f>Forside!G71</f>
        <v>0</v>
      </c>
      <c r="D61" s="59">
        <f>Forside!K71</f>
        <v>0</v>
      </c>
      <c r="E61" s="59">
        <f>Forside!N71</f>
        <v>0</v>
      </c>
      <c r="F61" s="108" t="e">
        <f>E61*(1/((1-VLOOKUP(B61,'Data_efterafgrøder og udlæg'!$A$3:$J$15,COLUMN('Data_efterafgrøder og udlæg'!$C$1),FALSE))*VLOOKUP(B61,'Data_efterafgrøder og udlæg'!$A$3:$I$12,COLUMN('Data_efterafgrøder og udlæg'!$B$1),FALSE)))</f>
        <v>#N/A</v>
      </c>
      <c r="G61" s="108" t="e">
        <f>F61*VLOOKUP(B61,'Data_efterafgrøder og udlæg'!$A$3:$H$12,COLUMN('Data_efterafgrøder og udlæg'!$C$1),FALSE)</f>
        <v>#N/A</v>
      </c>
      <c r="H61" s="110" t="e">
        <f t="shared" si="0"/>
        <v>#N/A</v>
      </c>
      <c r="I61" s="108" t="e">
        <f>IF(VLOOKUP(B61,'Data_efterafgrøder og udlæg'!$A$3:$O$13,COLUMN('Data_efterafgrøder og udlæg'!$N$1),FALSE)="Ja",(G61+H61),F61)</f>
        <v>#N/A</v>
      </c>
      <c r="J61" s="110" t="e">
        <f t="shared" si="1"/>
        <v>#N/A</v>
      </c>
      <c r="K61" s="110" t="e">
        <f t="shared" si="2"/>
        <v>#N/A</v>
      </c>
      <c r="L61" s="110" t="e">
        <f>VLOOKUP(B61,'Data_efterafgrøder og udlæg'!$A$3:$V$16,COLUMN('Data_efterafgrøder og udlæg'!J58),FALSE)</f>
        <v>#N/A</v>
      </c>
      <c r="M61" s="108" t="e">
        <f>K61*VLOOKUP(B61,'Data_efterafgrøder og udlæg'!$A$3:$Q$12,COLUMN('Data_efterafgrøder og udlæg'!D58),FALSE)*VLOOKUP(B61,'Data_efterafgrøder og udlæg'!$A$3:$R$14,COLUMN('Data_efterafgrøder og udlæg'!E58),FALSE)</f>
        <v>#N/A</v>
      </c>
      <c r="N61" s="108" t="e">
        <f t="shared" si="3"/>
        <v>#N/A</v>
      </c>
      <c r="O61" s="12">
        <f>D61*Forside!$B$3/100</f>
        <v>0</v>
      </c>
      <c r="P61" s="44">
        <f>O61*44/28*Forside!$B$5</f>
        <v>0</v>
      </c>
      <c r="Q61" s="45" t="e">
        <f>H61*VLOOKUP(B61,'Data_efterafgrøder og udlæg'!$A$3:$O$10,COLUMN('Data_efterafgrøder og udlæg'!$H$3),FALSE)</f>
        <v>#N/A</v>
      </c>
      <c r="R61" s="12" t="e">
        <f>Q61*Forside!$B$3/100</f>
        <v>#N/A</v>
      </c>
      <c r="S61" s="44" t="e">
        <f>R61*44/28*Forside!$B$5</f>
        <v>#N/A</v>
      </c>
      <c r="T61" s="45" t="e">
        <f>G61*VLOOKUP(B61,'Data_efterafgrøder og udlæg'!$A$3:$O$10,COLUMN('Data_efterafgrøder og udlæg'!$G$3),FALSE)</f>
        <v>#N/A</v>
      </c>
      <c r="U61" s="45" t="e">
        <f>T61*Forside!$B$3/100</f>
        <v>#N/A</v>
      </c>
      <c r="V61" s="44" t="e">
        <f>U61*44/28*Forside!$B$5</f>
        <v>#N/A</v>
      </c>
      <c r="W61" s="44">
        <f t="shared" si="7"/>
        <v>0</v>
      </c>
      <c r="X61" s="12">
        <f>D61*Forside!$B$8</f>
        <v>0</v>
      </c>
      <c r="Y61" s="54" t="e">
        <f>VLOOKUP(B61,'Data_efterafgrøder og udlæg'!$A$3:$Q$14,COLUMN('Data_efterafgrøder og udlæg'!L58),FALSE)</f>
        <v>#N/A</v>
      </c>
      <c r="Z61" s="54" t="e">
        <f>Y61*Forside!$B$9</f>
        <v>#N/A</v>
      </c>
      <c r="AA61" s="54" t="e">
        <f>VLOOKUP(B61,'Data_efterafgrøder og udlæg'!$A$3:$Q$14,COLUMN('Data_efterafgrøder og udlæg'!M58),FALSE)</f>
        <v>#N/A</v>
      </c>
      <c r="AB61" s="12" t="e">
        <f>Forside!$B$10*AA61</f>
        <v>#N/A</v>
      </c>
      <c r="AC61" s="53" t="e">
        <f>VLOOKUP(B61,'Data_efterafgrøder og udlæg'!$A$3:$R$7,COLUMN('Data_efterafgrøder og udlæg'!P58),FALSE)</f>
        <v>#N/A</v>
      </c>
      <c r="AD61" s="45" t="e">
        <f>AC61*6.4*Forside!$B$7*U61</f>
        <v>#N/A</v>
      </c>
      <c r="AE61" s="12" t="e">
        <f>VLOOKUP(B61,'Data_efterafgrøder og udlæg'!$A$3:$Q$15,COLUMN('Data_efterafgrøder og udlæg'!O58),FALSE)</f>
        <v>#N/A</v>
      </c>
      <c r="AF61" s="45" t="e">
        <f>AE61*1.7*Forside!$B$7*Beregninger_brændstofforbrug!F59</f>
        <v>#N/A</v>
      </c>
      <c r="AG61" s="44" t="e">
        <f t="shared" si="8"/>
        <v>#N/A</v>
      </c>
      <c r="AH61" s="12"/>
      <c r="AI61" s="12">
        <f>AH61*4.6*Forside!$B$6</f>
        <v>0</v>
      </c>
      <c r="AJ61" s="92" t="e">
        <f t="shared" si="10"/>
        <v>#N/A</v>
      </c>
      <c r="AK61" s="45" t="e">
        <f>AJ61*44/28*Forside!$B$5</f>
        <v>#N/A</v>
      </c>
      <c r="AL61" s="44" t="e">
        <f t="shared" si="11"/>
        <v>#N/A</v>
      </c>
      <c r="AM61" s="44" t="e">
        <f t="shared" si="9"/>
        <v>#N/A</v>
      </c>
      <c r="AN61" s="44" t="e">
        <f t="shared" si="12"/>
        <v>#N/A</v>
      </c>
    </row>
    <row r="62" spans="1:40" x14ac:dyDescent="0.2">
      <c r="A62" s="2">
        <f>Forside!B72</f>
        <v>0</v>
      </c>
      <c r="B62" s="2">
        <f>Forside!C72</f>
        <v>0</v>
      </c>
      <c r="C62" s="59">
        <f>Forside!G72</f>
        <v>0</v>
      </c>
      <c r="D62" s="59">
        <f>Forside!K72</f>
        <v>0</v>
      </c>
      <c r="E62" s="59">
        <f>Forside!N72</f>
        <v>0</v>
      </c>
      <c r="F62" s="108" t="e">
        <f>E62*(1/((1-VLOOKUP(B62,'Data_efterafgrøder og udlæg'!$A$3:$J$15,COLUMN('Data_efterafgrøder og udlæg'!$C$1),FALSE))*VLOOKUP(B62,'Data_efterafgrøder og udlæg'!$A$3:$I$12,COLUMN('Data_efterafgrøder og udlæg'!$B$1),FALSE)))</f>
        <v>#N/A</v>
      </c>
      <c r="G62" s="108" t="e">
        <f>F62*VLOOKUP(B62,'Data_efterafgrøder og udlæg'!$A$3:$H$12,COLUMN('Data_efterafgrøder og udlæg'!$C$1),FALSE)</f>
        <v>#N/A</v>
      </c>
      <c r="H62" s="110" t="e">
        <f t="shared" si="0"/>
        <v>#N/A</v>
      </c>
      <c r="I62" s="108" t="e">
        <f>IF(VLOOKUP(B62,'Data_efterafgrøder og udlæg'!$A$3:$O$13,COLUMN('Data_efterafgrøder og udlæg'!$N$1),FALSE)="Ja",(G62+H62),F62)</f>
        <v>#N/A</v>
      </c>
      <c r="J62" s="110" t="e">
        <f t="shared" si="1"/>
        <v>#N/A</v>
      </c>
      <c r="K62" s="110" t="e">
        <f t="shared" si="2"/>
        <v>#N/A</v>
      </c>
      <c r="L62" s="110" t="e">
        <f>VLOOKUP(B62,'Data_efterafgrøder og udlæg'!$A$3:$V$16,COLUMN('Data_efterafgrøder og udlæg'!J59),FALSE)</f>
        <v>#N/A</v>
      </c>
      <c r="M62" s="108" t="e">
        <f>K62*VLOOKUP(B62,'Data_efterafgrøder og udlæg'!$A$3:$Q$12,COLUMN('Data_efterafgrøder og udlæg'!D59),FALSE)*VLOOKUP(B62,'Data_efterafgrøder og udlæg'!$A$3:$R$14,COLUMN('Data_efterafgrøder og udlæg'!E59),FALSE)</f>
        <v>#N/A</v>
      </c>
      <c r="N62" s="108" t="e">
        <f t="shared" si="3"/>
        <v>#N/A</v>
      </c>
      <c r="O62" s="12">
        <f>D62*Forside!$B$3/100</f>
        <v>0</v>
      </c>
      <c r="P62" s="44">
        <f>O62*44/28*Forside!$B$5</f>
        <v>0</v>
      </c>
      <c r="Q62" s="45" t="e">
        <f>H62*VLOOKUP(B62,'Data_efterafgrøder og udlæg'!$A$3:$O$10,COLUMN('Data_efterafgrøder og udlæg'!$H$3),FALSE)</f>
        <v>#N/A</v>
      </c>
      <c r="R62" s="12" t="e">
        <f>Q62*Forside!$B$3/100</f>
        <v>#N/A</v>
      </c>
      <c r="S62" s="44" t="e">
        <f>R62*44/28*Forside!$B$5</f>
        <v>#N/A</v>
      </c>
      <c r="T62" s="45" t="e">
        <f>G62*VLOOKUP(B62,'Data_efterafgrøder og udlæg'!$A$3:$O$10,COLUMN('Data_efterafgrøder og udlæg'!$G$3),FALSE)</f>
        <v>#N/A</v>
      </c>
      <c r="U62" s="45" t="e">
        <f>T62*Forside!$B$3/100</f>
        <v>#N/A</v>
      </c>
      <c r="V62" s="44" t="e">
        <f>U62*44/28*Forside!$B$5</f>
        <v>#N/A</v>
      </c>
      <c r="W62" s="44">
        <f t="shared" si="7"/>
        <v>0</v>
      </c>
      <c r="X62" s="12">
        <f>D62*Forside!$B$8</f>
        <v>0</v>
      </c>
      <c r="Y62" s="54" t="e">
        <f>VLOOKUP(B62,'Data_efterafgrøder og udlæg'!$A$3:$Q$14,COLUMN('Data_efterafgrøder og udlæg'!L59),FALSE)</f>
        <v>#N/A</v>
      </c>
      <c r="Z62" s="54" t="e">
        <f>Y62*Forside!$B$9</f>
        <v>#N/A</v>
      </c>
      <c r="AA62" s="54" t="e">
        <f>VLOOKUP(B62,'Data_efterafgrøder og udlæg'!$A$3:$Q$14,COLUMN('Data_efterafgrøder og udlæg'!M59),FALSE)</f>
        <v>#N/A</v>
      </c>
      <c r="AB62" s="12" t="e">
        <f>Forside!$B$10*AA62</f>
        <v>#N/A</v>
      </c>
      <c r="AC62" s="53" t="e">
        <f>VLOOKUP(B62,'Data_efterafgrøder og udlæg'!$A$3:$R$7,COLUMN('Data_efterafgrøder og udlæg'!P59),FALSE)</f>
        <v>#N/A</v>
      </c>
      <c r="AD62" s="45" t="e">
        <f>AC62*6.4*Forside!$B$7*U62</f>
        <v>#N/A</v>
      </c>
      <c r="AE62" s="12" t="e">
        <f>VLOOKUP(B62,'Data_efterafgrøder og udlæg'!$A$3:$Q$15,COLUMN('Data_efterafgrøder og udlæg'!O59),FALSE)</f>
        <v>#N/A</v>
      </c>
      <c r="AF62" s="45" t="e">
        <f>AE62*1.7*Forside!$B$7*Beregninger_brændstofforbrug!F60</f>
        <v>#N/A</v>
      </c>
      <c r="AG62" s="44" t="e">
        <f t="shared" si="8"/>
        <v>#N/A</v>
      </c>
      <c r="AH62" s="12"/>
      <c r="AI62" s="12">
        <f>AH62*4.6*Forside!$B$6</f>
        <v>0</v>
      </c>
      <c r="AJ62" s="92" t="e">
        <f t="shared" si="10"/>
        <v>#N/A</v>
      </c>
      <c r="AK62" s="45" t="e">
        <f>AJ62*44/28*Forside!$B$5</f>
        <v>#N/A</v>
      </c>
      <c r="AL62" s="44" t="e">
        <f t="shared" si="11"/>
        <v>#N/A</v>
      </c>
      <c r="AM62" s="44" t="e">
        <f t="shared" si="9"/>
        <v>#N/A</v>
      </c>
      <c r="AN62" s="44" t="e">
        <f t="shared" si="12"/>
        <v>#N/A</v>
      </c>
    </row>
    <row r="63" spans="1:40" x14ac:dyDescent="0.2">
      <c r="A63" s="2">
        <f>Forside!B73</f>
        <v>0</v>
      </c>
      <c r="B63" s="2">
        <f>Forside!C73</f>
        <v>0</v>
      </c>
      <c r="C63" s="59">
        <f>Forside!G73</f>
        <v>0</v>
      </c>
      <c r="D63" s="59">
        <f>Forside!K73</f>
        <v>0</v>
      </c>
      <c r="E63" s="59">
        <f>Forside!N73</f>
        <v>0</v>
      </c>
      <c r="F63" s="108" t="e">
        <f>E63*(1/((1-VLOOKUP(B63,'Data_efterafgrøder og udlæg'!$A$3:$J$15,COLUMN('Data_efterafgrøder og udlæg'!$C$1),FALSE))*VLOOKUP(B63,'Data_efterafgrøder og udlæg'!$A$3:$I$12,COLUMN('Data_efterafgrøder og udlæg'!$B$1),FALSE)))</f>
        <v>#N/A</v>
      </c>
      <c r="G63" s="108" t="e">
        <f>F63*VLOOKUP(B63,'Data_efterafgrøder og udlæg'!$A$3:$H$12,COLUMN('Data_efterafgrøder og udlæg'!$C$1),FALSE)</f>
        <v>#N/A</v>
      </c>
      <c r="H63" s="110" t="e">
        <f t="shared" si="0"/>
        <v>#N/A</v>
      </c>
      <c r="I63" s="108" t="e">
        <f>IF(VLOOKUP(B63,'Data_efterafgrøder og udlæg'!$A$3:$O$13,COLUMN('Data_efterafgrøder og udlæg'!$N$1),FALSE)="Ja",(G63+H63),F63)</f>
        <v>#N/A</v>
      </c>
      <c r="J63" s="110" t="e">
        <f t="shared" si="1"/>
        <v>#N/A</v>
      </c>
      <c r="K63" s="110" t="e">
        <f t="shared" si="2"/>
        <v>#N/A</v>
      </c>
      <c r="L63" s="110" t="e">
        <f>VLOOKUP(B63,'Data_efterafgrøder og udlæg'!$A$3:$V$16,COLUMN('Data_efterafgrøder og udlæg'!J60),FALSE)</f>
        <v>#N/A</v>
      </c>
      <c r="M63" s="108" t="e">
        <f>K63*VLOOKUP(B63,'Data_efterafgrøder og udlæg'!$A$3:$Q$12,COLUMN('Data_efterafgrøder og udlæg'!D60),FALSE)*VLOOKUP(B63,'Data_efterafgrøder og udlæg'!$A$3:$R$14,COLUMN('Data_efterafgrøder og udlæg'!E60),FALSE)</f>
        <v>#N/A</v>
      </c>
      <c r="N63" s="108" t="e">
        <f t="shared" si="3"/>
        <v>#N/A</v>
      </c>
      <c r="O63" s="12">
        <f>D63*Forside!$B$3/100</f>
        <v>0</v>
      </c>
      <c r="P63" s="44">
        <f>O63*44/28*Forside!$B$5</f>
        <v>0</v>
      </c>
      <c r="Q63" s="45" t="e">
        <f>H63*VLOOKUP(B63,'Data_efterafgrøder og udlæg'!$A$3:$O$10,COLUMN('Data_efterafgrøder og udlæg'!$H$3),FALSE)</f>
        <v>#N/A</v>
      </c>
      <c r="R63" s="12" t="e">
        <f>Q63*Forside!$B$3/100</f>
        <v>#N/A</v>
      </c>
      <c r="S63" s="44" t="e">
        <f>R63*44/28*Forside!$B$5</f>
        <v>#N/A</v>
      </c>
      <c r="T63" s="45" t="e">
        <f>G63*VLOOKUP(B63,'Data_efterafgrøder og udlæg'!$A$3:$O$10,COLUMN('Data_efterafgrøder og udlæg'!$G$3),FALSE)</f>
        <v>#N/A</v>
      </c>
      <c r="U63" s="45" t="e">
        <f>T63*Forside!$B$3/100</f>
        <v>#N/A</v>
      </c>
      <c r="V63" s="44" t="e">
        <f>U63*44/28*Forside!$B$5</f>
        <v>#N/A</v>
      </c>
      <c r="W63" s="44">
        <f t="shared" si="7"/>
        <v>0</v>
      </c>
      <c r="X63" s="12">
        <f>D63*Forside!$B$8</f>
        <v>0</v>
      </c>
      <c r="Y63" s="54" t="e">
        <f>VLOOKUP(B63,'Data_efterafgrøder og udlæg'!$A$3:$Q$14,COLUMN('Data_efterafgrøder og udlæg'!L60),FALSE)</f>
        <v>#N/A</v>
      </c>
      <c r="Z63" s="54" t="e">
        <f>Y63*Forside!$B$9</f>
        <v>#N/A</v>
      </c>
      <c r="AA63" s="54" t="e">
        <f>VLOOKUP(B63,'Data_efterafgrøder og udlæg'!$A$3:$Q$14,COLUMN('Data_efterafgrøder og udlæg'!M60),FALSE)</f>
        <v>#N/A</v>
      </c>
      <c r="AB63" s="12" t="e">
        <f>Forside!$B$10*AA63</f>
        <v>#N/A</v>
      </c>
      <c r="AC63" s="53" t="e">
        <f>VLOOKUP(B63,'Data_efterafgrøder og udlæg'!$A$3:$R$7,COLUMN('Data_efterafgrøder og udlæg'!P60),FALSE)</f>
        <v>#N/A</v>
      </c>
      <c r="AD63" s="45" t="e">
        <f>AC63*6.4*Forside!$B$7*U63</f>
        <v>#N/A</v>
      </c>
      <c r="AE63" s="12" t="e">
        <f>VLOOKUP(B63,'Data_efterafgrøder og udlæg'!$A$3:$Q$15,COLUMN('Data_efterafgrøder og udlæg'!O60),FALSE)</f>
        <v>#N/A</v>
      </c>
      <c r="AF63" s="45" t="e">
        <f>AE63*1.7*Forside!$B$7*Beregninger_brændstofforbrug!F61</f>
        <v>#N/A</v>
      </c>
      <c r="AG63" s="44" t="e">
        <f t="shared" si="8"/>
        <v>#N/A</v>
      </c>
      <c r="AH63" s="12"/>
      <c r="AI63" s="12">
        <f>AH63*4.6*Forside!$B$6</f>
        <v>0</v>
      </c>
      <c r="AJ63" s="92" t="e">
        <f t="shared" si="10"/>
        <v>#N/A</v>
      </c>
      <c r="AK63" s="45" t="e">
        <f>AJ63*44/28*Forside!$B$5</f>
        <v>#N/A</v>
      </c>
      <c r="AL63" s="44" t="e">
        <f t="shared" si="11"/>
        <v>#N/A</v>
      </c>
      <c r="AM63" s="44" t="e">
        <f t="shared" si="9"/>
        <v>#N/A</v>
      </c>
      <c r="AN63" s="44" t="e">
        <f t="shared" si="12"/>
        <v>#N/A</v>
      </c>
    </row>
    <row r="64" spans="1:40" x14ac:dyDescent="0.2">
      <c r="A64" s="2">
        <f>Forside!B74</f>
        <v>0</v>
      </c>
      <c r="B64" s="2">
        <f>Forside!C74</f>
        <v>0</v>
      </c>
      <c r="C64" s="59">
        <f>Forside!G74</f>
        <v>0</v>
      </c>
      <c r="D64" s="59">
        <f>Forside!K74</f>
        <v>0</v>
      </c>
      <c r="E64" s="59">
        <f>Forside!N74</f>
        <v>0</v>
      </c>
      <c r="F64" s="108" t="e">
        <f>E64*(1/((1-VLOOKUP(B64,'Data_efterafgrøder og udlæg'!$A$3:$J$15,COLUMN('Data_efterafgrøder og udlæg'!$C$1),FALSE))*VLOOKUP(B64,'Data_efterafgrøder og udlæg'!$A$3:$I$12,COLUMN('Data_efterafgrøder og udlæg'!$B$1),FALSE)))</f>
        <v>#N/A</v>
      </c>
      <c r="G64" s="108" t="e">
        <f>F64*VLOOKUP(B64,'Data_efterafgrøder og udlæg'!$A$3:$H$12,COLUMN('Data_efterafgrøder og udlæg'!$C$1),FALSE)</f>
        <v>#N/A</v>
      </c>
      <c r="H64" s="110" t="e">
        <f t="shared" si="0"/>
        <v>#N/A</v>
      </c>
      <c r="I64" s="108" t="e">
        <f>IF(VLOOKUP(B64,'Data_efterafgrøder og udlæg'!$A$3:$O$13,COLUMN('Data_efterafgrøder og udlæg'!$N$1),FALSE)="Ja",(G64+H64),F64)</f>
        <v>#N/A</v>
      </c>
      <c r="J64" s="110" t="e">
        <f t="shared" si="1"/>
        <v>#N/A</v>
      </c>
      <c r="K64" s="110" t="e">
        <f t="shared" si="2"/>
        <v>#N/A</v>
      </c>
      <c r="L64" s="110" t="e">
        <f>VLOOKUP(B64,'Data_efterafgrøder og udlæg'!$A$3:$V$16,COLUMN('Data_efterafgrøder og udlæg'!J61),FALSE)</f>
        <v>#N/A</v>
      </c>
      <c r="M64" s="108" t="e">
        <f>K64*VLOOKUP(B64,'Data_efterafgrøder og udlæg'!$A$3:$Q$12,COLUMN('Data_efterafgrøder og udlæg'!D61),FALSE)*VLOOKUP(B64,'Data_efterafgrøder og udlæg'!$A$3:$R$14,COLUMN('Data_efterafgrøder og udlæg'!E61),FALSE)</f>
        <v>#N/A</v>
      </c>
      <c r="N64" s="108" t="e">
        <f t="shared" si="3"/>
        <v>#N/A</v>
      </c>
      <c r="O64" s="12">
        <f>D64*Forside!$B$3/100</f>
        <v>0</v>
      </c>
      <c r="P64" s="44">
        <f>O64*44/28*Forside!$B$5</f>
        <v>0</v>
      </c>
      <c r="Q64" s="45" t="e">
        <f>H64*VLOOKUP(B64,'Data_efterafgrøder og udlæg'!$A$3:$O$10,COLUMN('Data_efterafgrøder og udlæg'!$H$3),FALSE)</f>
        <v>#N/A</v>
      </c>
      <c r="R64" s="12" t="e">
        <f>Q64*Forside!$B$3/100</f>
        <v>#N/A</v>
      </c>
      <c r="S64" s="44" t="e">
        <f>R64*44/28*Forside!$B$5</f>
        <v>#N/A</v>
      </c>
      <c r="T64" s="45" t="e">
        <f>G64*VLOOKUP(B64,'Data_efterafgrøder og udlæg'!$A$3:$O$10,COLUMN('Data_efterafgrøder og udlæg'!$G$3),FALSE)</f>
        <v>#N/A</v>
      </c>
      <c r="U64" s="45" t="e">
        <f>T64*Forside!$B$3/100</f>
        <v>#N/A</v>
      </c>
      <c r="V64" s="44" t="e">
        <f>U64*44/28*Forside!$B$5</f>
        <v>#N/A</v>
      </c>
      <c r="W64" s="44">
        <f t="shared" si="7"/>
        <v>0</v>
      </c>
      <c r="X64" s="12">
        <f>D64*Forside!$B$8</f>
        <v>0</v>
      </c>
      <c r="Y64" s="54" t="e">
        <f>VLOOKUP(B64,'Data_efterafgrøder og udlæg'!$A$3:$Q$14,COLUMN('Data_efterafgrøder og udlæg'!L61),FALSE)</f>
        <v>#N/A</v>
      </c>
      <c r="Z64" s="54" t="e">
        <f>Y64*Forside!$B$9</f>
        <v>#N/A</v>
      </c>
      <c r="AA64" s="54" t="e">
        <f>VLOOKUP(B64,'Data_efterafgrøder og udlæg'!$A$3:$Q$14,COLUMN('Data_efterafgrøder og udlæg'!M61),FALSE)</f>
        <v>#N/A</v>
      </c>
      <c r="AB64" s="12" t="e">
        <f>Forside!$B$10*AA64</f>
        <v>#N/A</v>
      </c>
      <c r="AC64" s="53" t="e">
        <f>VLOOKUP(B64,'Data_efterafgrøder og udlæg'!$A$3:$R$7,COLUMN('Data_efterafgrøder og udlæg'!P61),FALSE)</f>
        <v>#N/A</v>
      </c>
      <c r="AD64" s="45" t="e">
        <f>AC64*6.4*Forside!$B$7*U64</f>
        <v>#N/A</v>
      </c>
      <c r="AE64" s="12" t="e">
        <f>VLOOKUP(B64,'Data_efterafgrøder og udlæg'!$A$3:$Q$15,COLUMN('Data_efterafgrøder og udlæg'!O61),FALSE)</f>
        <v>#N/A</v>
      </c>
      <c r="AF64" s="45" t="e">
        <f>AE64*1.7*Forside!$B$7*Beregninger_brændstofforbrug!F62</f>
        <v>#N/A</v>
      </c>
      <c r="AG64" s="44" t="e">
        <f t="shared" si="8"/>
        <v>#N/A</v>
      </c>
      <c r="AH64" s="12"/>
      <c r="AI64" s="12">
        <f>AH64*4.6*Forside!$B$6</f>
        <v>0</v>
      </c>
      <c r="AJ64" s="92" t="e">
        <f t="shared" si="10"/>
        <v>#N/A</v>
      </c>
      <c r="AK64" s="45" t="e">
        <f>AJ64*44/28*Forside!$B$5</f>
        <v>#N/A</v>
      </c>
      <c r="AL64" s="44" t="e">
        <f t="shared" si="11"/>
        <v>#N/A</v>
      </c>
      <c r="AM64" s="44" t="e">
        <f t="shared" si="9"/>
        <v>#N/A</v>
      </c>
      <c r="AN64" s="44" t="e">
        <f t="shared" si="12"/>
        <v>#N/A</v>
      </c>
    </row>
    <row r="65" spans="1:40" x14ac:dyDescent="0.2">
      <c r="A65" s="2">
        <f>Forside!B75</f>
        <v>0</v>
      </c>
      <c r="B65" s="2">
        <f>Forside!C75</f>
        <v>0</v>
      </c>
      <c r="C65" s="59">
        <f>Forside!G75</f>
        <v>0</v>
      </c>
      <c r="D65" s="59">
        <f>Forside!K75</f>
        <v>0</v>
      </c>
      <c r="E65" s="59">
        <f>Forside!N75</f>
        <v>0</v>
      </c>
      <c r="F65" s="108" t="e">
        <f>E65*(1/((1-VLOOKUP(B65,'Data_efterafgrøder og udlæg'!$A$3:$J$15,COLUMN('Data_efterafgrøder og udlæg'!$C$1),FALSE))*VLOOKUP(B65,'Data_efterafgrøder og udlæg'!$A$3:$I$12,COLUMN('Data_efterafgrøder og udlæg'!$B$1),FALSE)))</f>
        <v>#N/A</v>
      </c>
      <c r="G65" s="108" t="e">
        <f>F65*VLOOKUP(B65,'Data_efterafgrøder og udlæg'!$A$3:$H$12,COLUMN('Data_efterafgrøder og udlæg'!$C$1),FALSE)</f>
        <v>#N/A</v>
      </c>
      <c r="H65" s="110" t="e">
        <f t="shared" si="0"/>
        <v>#N/A</v>
      </c>
      <c r="I65" s="108" t="e">
        <f>IF(VLOOKUP(B65,'Data_efterafgrøder og udlæg'!$A$3:$O$13,COLUMN('Data_efterafgrøder og udlæg'!$N$1),FALSE)="Ja",(G65+H65),F65)</f>
        <v>#N/A</v>
      </c>
      <c r="J65" s="110" t="e">
        <f t="shared" si="1"/>
        <v>#N/A</v>
      </c>
      <c r="K65" s="110" t="e">
        <f t="shared" si="2"/>
        <v>#N/A</v>
      </c>
      <c r="L65" s="110" t="e">
        <f>VLOOKUP(B65,'Data_efterafgrøder og udlæg'!$A$3:$V$16,COLUMN('Data_efterafgrøder og udlæg'!J62),FALSE)</f>
        <v>#N/A</v>
      </c>
      <c r="M65" s="108" t="e">
        <f>K65*VLOOKUP(B65,'Data_efterafgrøder og udlæg'!$A$3:$Q$12,COLUMN('Data_efterafgrøder og udlæg'!D62),FALSE)*VLOOKUP(B65,'Data_efterafgrøder og udlæg'!$A$3:$R$14,COLUMN('Data_efterafgrøder og udlæg'!E62),FALSE)</f>
        <v>#N/A</v>
      </c>
      <c r="N65" s="108" t="e">
        <f t="shared" si="3"/>
        <v>#N/A</v>
      </c>
      <c r="O65" s="12">
        <f>D65*Forside!$B$3/100</f>
        <v>0</v>
      </c>
      <c r="P65" s="44">
        <f>O65*44/28*Forside!$B$5</f>
        <v>0</v>
      </c>
      <c r="Q65" s="45" t="e">
        <f>H65*VLOOKUP(B65,'Data_efterafgrøder og udlæg'!$A$3:$O$10,COLUMN('Data_efterafgrøder og udlæg'!$H$3),FALSE)</f>
        <v>#N/A</v>
      </c>
      <c r="R65" s="12" t="e">
        <f>Q65*Forside!$B$3/100</f>
        <v>#N/A</v>
      </c>
      <c r="S65" s="44" t="e">
        <f>R65*44/28*Forside!$B$5</f>
        <v>#N/A</v>
      </c>
      <c r="T65" s="45" t="e">
        <f>G65*VLOOKUP(B65,'Data_efterafgrøder og udlæg'!$A$3:$O$10,COLUMN('Data_efterafgrøder og udlæg'!$G$3),FALSE)</f>
        <v>#N/A</v>
      </c>
      <c r="U65" s="45" t="e">
        <f>T65*Forside!$B$3/100</f>
        <v>#N/A</v>
      </c>
      <c r="V65" s="44" t="e">
        <f>U65*44/28*Forside!$B$5</f>
        <v>#N/A</v>
      </c>
      <c r="W65" s="44">
        <f t="shared" si="7"/>
        <v>0</v>
      </c>
      <c r="X65" s="12">
        <f>D65*Forside!$B$8</f>
        <v>0</v>
      </c>
      <c r="Y65" s="54" t="e">
        <f>VLOOKUP(B65,'Data_efterafgrøder og udlæg'!$A$3:$Q$14,COLUMN('Data_efterafgrøder og udlæg'!L62),FALSE)</f>
        <v>#N/A</v>
      </c>
      <c r="Z65" s="54" t="e">
        <f>Y65*Forside!$B$9</f>
        <v>#N/A</v>
      </c>
      <c r="AA65" s="54" t="e">
        <f>VLOOKUP(B65,'Data_efterafgrøder og udlæg'!$A$3:$Q$14,COLUMN('Data_efterafgrøder og udlæg'!M62),FALSE)</f>
        <v>#N/A</v>
      </c>
      <c r="AB65" s="12" t="e">
        <f>Forside!$B$10*AA65</f>
        <v>#N/A</v>
      </c>
      <c r="AC65" s="53" t="e">
        <f>VLOOKUP(B65,'Data_efterafgrøder og udlæg'!$A$3:$R$7,COLUMN('Data_efterafgrøder og udlæg'!P62),FALSE)</f>
        <v>#N/A</v>
      </c>
      <c r="AD65" s="45" t="e">
        <f>AC65*6.4*Forside!$B$7*U65</f>
        <v>#N/A</v>
      </c>
      <c r="AE65" s="12" t="e">
        <f>VLOOKUP(B65,'Data_efterafgrøder og udlæg'!$A$3:$Q$15,COLUMN('Data_efterafgrøder og udlæg'!O62),FALSE)</f>
        <v>#N/A</v>
      </c>
      <c r="AF65" s="45" t="e">
        <f>AE65*1.7*Forside!$B$7*Beregninger_brændstofforbrug!F63</f>
        <v>#N/A</v>
      </c>
      <c r="AG65" s="44" t="e">
        <f t="shared" si="8"/>
        <v>#N/A</v>
      </c>
      <c r="AH65" s="12"/>
      <c r="AI65" s="12">
        <f>AH65*4.6*Forside!$B$6</f>
        <v>0</v>
      </c>
      <c r="AJ65" s="92" t="e">
        <f t="shared" si="10"/>
        <v>#N/A</v>
      </c>
      <c r="AK65" s="45" t="e">
        <f>AJ65*44/28*Forside!$B$5</f>
        <v>#N/A</v>
      </c>
      <c r="AL65" s="44" t="e">
        <f t="shared" si="11"/>
        <v>#N/A</v>
      </c>
      <c r="AM65" s="44" t="e">
        <f t="shared" si="9"/>
        <v>#N/A</v>
      </c>
      <c r="AN65" s="44" t="e">
        <f t="shared" si="12"/>
        <v>#N/A</v>
      </c>
    </row>
    <row r="66" spans="1:40" x14ac:dyDescent="0.2">
      <c r="A66" s="2">
        <f>Forside!B76</f>
        <v>0</v>
      </c>
      <c r="B66" s="2">
        <f>Forside!C76</f>
        <v>0</v>
      </c>
      <c r="C66" s="59">
        <f>Forside!G76</f>
        <v>0</v>
      </c>
      <c r="D66" s="59">
        <f>Forside!K76</f>
        <v>0</v>
      </c>
      <c r="E66" s="59">
        <f>Forside!N76</f>
        <v>0</v>
      </c>
      <c r="F66" s="108" t="e">
        <f>E66*(1/((1-VLOOKUP(B66,'Data_efterafgrøder og udlæg'!$A$3:$J$15,COLUMN('Data_efterafgrøder og udlæg'!$C$1),FALSE))*VLOOKUP(B66,'Data_efterafgrøder og udlæg'!$A$3:$I$12,COLUMN('Data_efterafgrøder og udlæg'!$B$1),FALSE)))</f>
        <v>#N/A</v>
      </c>
      <c r="G66" s="108" t="e">
        <f>F66*VLOOKUP(B66,'Data_efterafgrøder og udlæg'!$A$3:$H$12,COLUMN('Data_efterafgrøder og udlæg'!$C$1),FALSE)</f>
        <v>#N/A</v>
      </c>
      <c r="H66" s="110" t="e">
        <f t="shared" si="0"/>
        <v>#N/A</v>
      </c>
      <c r="I66" s="108" t="e">
        <f>IF(VLOOKUP(B66,'Data_efterafgrøder og udlæg'!$A$3:$O$13,COLUMN('Data_efterafgrøder og udlæg'!$N$1),FALSE)="Ja",(G66+H66),F66)</f>
        <v>#N/A</v>
      </c>
      <c r="J66" s="110" t="e">
        <f t="shared" si="1"/>
        <v>#N/A</v>
      </c>
      <c r="K66" s="110" t="e">
        <f t="shared" si="2"/>
        <v>#N/A</v>
      </c>
      <c r="L66" s="110" t="e">
        <f>VLOOKUP(B66,'Data_efterafgrøder og udlæg'!$A$3:$V$16,COLUMN('Data_efterafgrøder og udlæg'!J63),FALSE)</f>
        <v>#N/A</v>
      </c>
      <c r="M66" s="108" t="e">
        <f>K66*VLOOKUP(B66,'Data_efterafgrøder og udlæg'!$A$3:$Q$12,COLUMN('Data_efterafgrøder og udlæg'!D63),FALSE)*VLOOKUP(B66,'Data_efterafgrøder og udlæg'!$A$3:$R$14,COLUMN('Data_efterafgrøder og udlæg'!E63),FALSE)</f>
        <v>#N/A</v>
      </c>
      <c r="N66" s="108" t="e">
        <f t="shared" si="3"/>
        <v>#N/A</v>
      </c>
      <c r="O66" s="12">
        <f>D66*Forside!$B$3/100</f>
        <v>0</v>
      </c>
      <c r="P66" s="44">
        <f>O66*44/28*Forside!$B$5</f>
        <v>0</v>
      </c>
      <c r="Q66" s="45" t="e">
        <f>H66*VLOOKUP(B66,'Data_efterafgrøder og udlæg'!$A$3:$O$10,COLUMN('Data_efterafgrøder og udlæg'!$H$3),FALSE)</f>
        <v>#N/A</v>
      </c>
      <c r="R66" s="12" t="e">
        <f>Q66*Forside!$B$3/100</f>
        <v>#N/A</v>
      </c>
      <c r="S66" s="44" t="e">
        <f>R66*44/28*Forside!$B$5</f>
        <v>#N/A</v>
      </c>
      <c r="T66" s="45" t="e">
        <f>G66*VLOOKUP(B66,'Data_efterafgrøder og udlæg'!$A$3:$O$10,COLUMN('Data_efterafgrøder og udlæg'!$G$3),FALSE)</f>
        <v>#N/A</v>
      </c>
      <c r="U66" s="45" t="e">
        <f>T66*Forside!$B$3/100</f>
        <v>#N/A</v>
      </c>
      <c r="V66" s="44" t="e">
        <f>U66*44/28*Forside!$B$5</f>
        <v>#N/A</v>
      </c>
      <c r="W66" s="44">
        <f t="shared" si="7"/>
        <v>0</v>
      </c>
      <c r="X66" s="12">
        <f>D66*Forside!$B$8</f>
        <v>0</v>
      </c>
      <c r="Y66" s="54" t="e">
        <f>VLOOKUP(B66,'Data_efterafgrøder og udlæg'!$A$3:$Q$14,COLUMN('Data_efterafgrøder og udlæg'!L63),FALSE)</f>
        <v>#N/A</v>
      </c>
      <c r="Z66" s="54" t="e">
        <f>Y66*Forside!$B$9</f>
        <v>#N/A</v>
      </c>
      <c r="AA66" s="54" t="e">
        <f>VLOOKUP(B66,'Data_efterafgrøder og udlæg'!$A$3:$Q$14,COLUMN('Data_efterafgrøder og udlæg'!M63),FALSE)</f>
        <v>#N/A</v>
      </c>
      <c r="AB66" s="12" t="e">
        <f>Forside!$B$10*AA66</f>
        <v>#N/A</v>
      </c>
      <c r="AC66" s="53" t="e">
        <f>VLOOKUP(B66,'Data_efterafgrøder og udlæg'!$A$3:$R$7,COLUMN('Data_efterafgrøder og udlæg'!P63),FALSE)</f>
        <v>#N/A</v>
      </c>
      <c r="AD66" s="45" t="e">
        <f>AC66*6.4*Forside!$B$7*U66</f>
        <v>#N/A</v>
      </c>
      <c r="AE66" s="12" t="e">
        <f>VLOOKUP(B66,'Data_efterafgrøder og udlæg'!$A$3:$Q$15,COLUMN('Data_efterafgrøder og udlæg'!O63),FALSE)</f>
        <v>#N/A</v>
      </c>
      <c r="AF66" s="45" t="e">
        <f>AE66*1.7*Forside!$B$7*Beregninger_brændstofforbrug!F64</f>
        <v>#N/A</v>
      </c>
      <c r="AG66" s="44" t="e">
        <f t="shared" si="8"/>
        <v>#N/A</v>
      </c>
      <c r="AH66" s="12"/>
      <c r="AI66" s="12">
        <f>AH66*4.6*Forside!$B$6</f>
        <v>0</v>
      </c>
      <c r="AJ66" s="92" t="e">
        <f t="shared" ref="AJ66:AJ68" si="13">O66+R66+U66</f>
        <v>#N/A</v>
      </c>
      <c r="AK66" s="45" t="e">
        <f>AJ66*44/28*Forside!$B$5</f>
        <v>#N/A</v>
      </c>
      <c r="AL66" s="44" t="e">
        <f t="shared" ref="AL66:AL68" si="14">AK66-N66</f>
        <v>#N/A</v>
      </c>
      <c r="AM66" s="44" t="e">
        <f t="shared" ref="AM66:AM68" si="15">X66+Z66+AB66+AG66+AI66+W66</f>
        <v>#N/A</v>
      </c>
      <c r="AN66" s="44" t="e">
        <f t="shared" ref="AN66:AN68" si="16">AM66+AL66</f>
        <v>#N/A</v>
      </c>
    </row>
    <row r="67" spans="1:40" x14ac:dyDescent="0.2">
      <c r="A67" s="2">
        <f>Forside!B77</f>
        <v>0</v>
      </c>
      <c r="B67" s="2">
        <f>Forside!C77</f>
        <v>0</v>
      </c>
      <c r="C67" s="59">
        <f>Forside!G77</f>
        <v>0</v>
      </c>
      <c r="D67" s="59">
        <f>Forside!K77</f>
        <v>0</v>
      </c>
      <c r="E67" s="59">
        <f>Forside!N77</f>
        <v>0</v>
      </c>
      <c r="F67" s="108" t="e">
        <f>E67*(1/((1-VLOOKUP(B67,'Data_efterafgrøder og udlæg'!$A$3:$J$15,COLUMN('Data_efterafgrøder og udlæg'!$C$1),FALSE))*VLOOKUP(B67,'Data_efterafgrøder og udlæg'!$A$3:$I$12,COLUMN('Data_efterafgrøder og udlæg'!$B$1),FALSE)))</f>
        <v>#N/A</v>
      </c>
      <c r="G67" s="108" t="e">
        <f>F67*VLOOKUP(B67,'Data_efterafgrøder og udlæg'!$A$3:$H$12,COLUMN('Data_efterafgrøder og udlæg'!$C$1),FALSE)</f>
        <v>#N/A</v>
      </c>
      <c r="H67" s="110" t="e">
        <f t="shared" si="0"/>
        <v>#N/A</v>
      </c>
      <c r="I67" s="108" t="e">
        <f>IF(VLOOKUP(B67,'Data_efterafgrøder og udlæg'!$A$3:$O$13,COLUMN('Data_efterafgrøder og udlæg'!$N$1),FALSE)="Ja",(G67+H67),F67)</f>
        <v>#N/A</v>
      </c>
      <c r="J67" s="110" t="e">
        <f t="shared" si="1"/>
        <v>#N/A</v>
      </c>
      <c r="K67" s="110" t="e">
        <f t="shared" si="2"/>
        <v>#N/A</v>
      </c>
      <c r="L67" s="110" t="e">
        <f>VLOOKUP(B67,'Data_efterafgrøder og udlæg'!$A$3:$V$16,COLUMN('Data_efterafgrøder og udlæg'!J64),FALSE)</f>
        <v>#N/A</v>
      </c>
      <c r="M67" s="108" t="e">
        <f>K67*VLOOKUP(B67,'Data_efterafgrøder og udlæg'!$A$3:$Q$12,COLUMN('Data_efterafgrøder og udlæg'!D64),FALSE)*VLOOKUP(B67,'Data_efterafgrøder og udlæg'!$A$3:$R$14,COLUMN('Data_efterafgrøder og udlæg'!E64),FALSE)</f>
        <v>#N/A</v>
      </c>
      <c r="N67" s="108" t="e">
        <f t="shared" si="3"/>
        <v>#N/A</v>
      </c>
      <c r="O67" s="12">
        <f>D67*Forside!$B$3/100</f>
        <v>0</v>
      </c>
      <c r="P67" s="44">
        <f>O67*44/28*Forside!$B$5</f>
        <v>0</v>
      </c>
      <c r="Q67" s="45" t="e">
        <f>H67*VLOOKUP(B67,'Data_efterafgrøder og udlæg'!$A$3:$O$10,COLUMN('Data_efterafgrøder og udlæg'!$H$3),FALSE)</f>
        <v>#N/A</v>
      </c>
      <c r="R67" s="12" t="e">
        <f>Q67*Forside!$B$3/100</f>
        <v>#N/A</v>
      </c>
      <c r="S67" s="44" t="e">
        <f>R67*44/28*Forside!$B$5</f>
        <v>#N/A</v>
      </c>
      <c r="T67" s="45" t="e">
        <f>G67*VLOOKUP(B67,'Data_efterafgrøder og udlæg'!$A$3:$O$10,COLUMN('Data_efterafgrøder og udlæg'!$G$3),FALSE)</f>
        <v>#N/A</v>
      </c>
      <c r="U67" s="45" t="e">
        <f>T67*Forside!$B$3/100</f>
        <v>#N/A</v>
      </c>
      <c r="V67" s="44" t="e">
        <f>U67*44/28*Forside!$B$5</f>
        <v>#N/A</v>
      </c>
      <c r="W67" s="44">
        <f t="shared" si="7"/>
        <v>0</v>
      </c>
      <c r="X67" s="12">
        <f>D67*Forside!$B$8</f>
        <v>0</v>
      </c>
      <c r="Y67" s="54" t="e">
        <f>VLOOKUP(B67,'Data_efterafgrøder og udlæg'!$A$3:$Q$14,COLUMN('Data_efterafgrøder og udlæg'!L64),FALSE)</f>
        <v>#N/A</v>
      </c>
      <c r="Z67" s="54" t="e">
        <f>Y67*Forside!$B$9</f>
        <v>#N/A</v>
      </c>
      <c r="AA67" s="54" t="e">
        <f>VLOOKUP(B67,'Data_efterafgrøder og udlæg'!$A$3:$Q$14,COLUMN('Data_efterafgrøder og udlæg'!M64),FALSE)</f>
        <v>#N/A</v>
      </c>
      <c r="AB67" s="12" t="e">
        <f>Forside!$B$10*AA67</f>
        <v>#N/A</v>
      </c>
      <c r="AC67" s="53" t="e">
        <f>VLOOKUP(B67,'Data_efterafgrøder og udlæg'!$A$3:$R$7,COLUMN('Data_efterafgrøder og udlæg'!P64),FALSE)</f>
        <v>#N/A</v>
      </c>
      <c r="AD67" s="45" t="e">
        <f>AC67*6.4*Forside!$B$7*U67</f>
        <v>#N/A</v>
      </c>
      <c r="AE67" s="12" t="e">
        <f>VLOOKUP(B67,'Data_efterafgrøder og udlæg'!$A$3:$Q$15,COLUMN('Data_efterafgrøder og udlæg'!O64),FALSE)</f>
        <v>#N/A</v>
      </c>
      <c r="AF67" s="45" t="e">
        <f>AE67*1.7*Forside!$B$7*Beregninger_brændstofforbrug!F65</f>
        <v>#N/A</v>
      </c>
      <c r="AG67" s="44" t="e">
        <f t="shared" si="8"/>
        <v>#N/A</v>
      </c>
      <c r="AH67" s="12"/>
      <c r="AI67" s="12">
        <f>AH67*4.6*Forside!$B$6</f>
        <v>0</v>
      </c>
      <c r="AJ67" s="92" t="e">
        <f t="shared" si="13"/>
        <v>#N/A</v>
      </c>
      <c r="AK67" s="45" t="e">
        <f>AJ67*44/28*Forside!$B$5</f>
        <v>#N/A</v>
      </c>
      <c r="AL67" s="44" t="e">
        <f t="shared" si="14"/>
        <v>#N/A</v>
      </c>
      <c r="AM67" s="44" t="e">
        <f t="shared" si="15"/>
        <v>#N/A</v>
      </c>
      <c r="AN67" s="44" t="e">
        <f t="shared" si="16"/>
        <v>#N/A</v>
      </c>
    </row>
    <row r="68" spans="1:40" x14ac:dyDescent="0.2">
      <c r="A68" s="2">
        <f>Forside!B78</f>
        <v>0</v>
      </c>
      <c r="B68" s="2">
        <f>Forside!C78</f>
        <v>0</v>
      </c>
      <c r="C68" s="59">
        <f>Forside!G78</f>
        <v>0</v>
      </c>
      <c r="D68" s="59">
        <f>Forside!K78</f>
        <v>0</v>
      </c>
      <c r="E68" s="59">
        <f>Forside!N78</f>
        <v>0</v>
      </c>
      <c r="F68" s="108" t="e">
        <f>E68*(1/((1-VLOOKUP(B68,'Data_efterafgrøder og udlæg'!$A$3:$J$15,COLUMN('Data_efterafgrøder og udlæg'!$C$1),FALSE))*VLOOKUP(B68,'Data_efterafgrøder og udlæg'!$A$3:$I$12,COLUMN('Data_efterafgrøder og udlæg'!$B$1),FALSE)))</f>
        <v>#N/A</v>
      </c>
      <c r="G68" s="108" t="e">
        <f>F68*VLOOKUP(B68,'Data_efterafgrøder og udlæg'!$A$3:$H$12,COLUMN('Data_efterafgrøder og udlæg'!$C$1),FALSE)</f>
        <v>#N/A</v>
      </c>
      <c r="H68" s="110" t="e">
        <f t="shared" si="0"/>
        <v>#N/A</v>
      </c>
      <c r="I68" s="108" t="e">
        <f>IF(VLOOKUP(B68,'Data_efterafgrøder og udlæg'!$A$3:$O$13,COLUMN('Data_efterafgrøder og udlæg'!$N$1),FALSE)="Ja",(G68+H68),F68)</f>
        <v>#N/A</v>
      </c>
      <c r="J68" s="110" t="e">
        <f t="shared" si="1"/>
        <v>#N/A</v>
      </c>
      <c r="K68" s="110" t="e">
        <f t="shared" si="2"/>
        <v>#N/A</v>
      </c>
      <c r="L68" s="110" t="e">
        <f>VLOOKUP(B68,'Data_efterafgrøder og udlæg'!$A$3:$V$16,COLUMN('Data_efterafgrøder og udlæg'!J65),FALSE)</f>
        <v>#N/A</v>
      </c>
      <c r="M68" s="108" t="e">
        <f>K68*VLOOKUP(B68,'Data_efterafgrøder og udlæg'!$A$3:$Q$12,COLUMN('Data_efterafgrøder og udlæg'!D65),FALSE)*VLOOKUP(B68,'Data_efterafgrøder og udlæg'!$A$3:$R$14,COLUMN('Data_efterafgrøder og udlæg'!E65),FALSE)</f>
        <v>#N/A</v>
      </c>
      <c r="N68" s="108" t="e">
        <f t="shared" si="3"/>
        <v>#N/A</v>
      </c>
      <c r="O68" s="12">
        <f>D68*Forside!$B$3/100</f>
        <v>0</v>
      </c>
      <c r="P68" s="44">
        <f>O68*44/28*Forside!$B$5</f>
        <v>0</v>
      </c>
      <c r="Q68" s="45" t="e">
        <f>H68*VLOOKUP(B68,'Data_efterafgrøder og udlæg'!$A$3:$O$10,COLUMN('Data_efterafgrøder og udlæg'!$H$3),FALSE)</f>
        <v>#N/A</v>
      </c>
      <c r="R68" s="12" t="e">
        <f>Q68*Forside!$B$3/100</f>
        <v>#N/A</v>
      </c>
      <c r="S68" s="44" t="e">
        <f>R68*44/28*Forside!$B$5</f>
        <v>#N/A</v>
      </c>
      <c r="T68" s="45" t="e">
        <f>G68*VLOOKUP(B68,'Data_efterafgrøder og udlæg'!$A$3:$O$10,COLUMN('Data_efterafgrøder og udlæg'!$G$3),FALSE)</f>
        <v>#N/A</v>
      </c>
      <c r="U68" s="45" t="e">
        <f>T68*Forside!$B$3/100</f>
        <v>#N/A</v>
      </c>
      <c r="V68" s="44" t="e">
        <f>U68*44/28*Forside!$B$5</f>
        <v>#N/A</v>
      </c>
      <c r="W68" s="44">
        <f t="shared" si="7"/>
        <v>0</v>
      </c>
      <c r="X68" s="12">
        <f>D68*Forside!$B$8</f>
        <v>0</v>
      </c>
      <c r="Y68" s="54" t="e">
        <f>VLOOKUP(B68,'Data_efterafgrøder og udlæg'!$A$3:$Q$14,COLUMN('Data_efterafgrøder og udlæg'!L65),FALSE)</f>
        <v>#N/A</v>
      </c>
      <c r="Z68" s="54" t="e">
        <f>Y68*Forside!$B$9</f>
        <v>#N/A</v>
      </c>
      <c r="AA68" s="54" t="e">
        <f>VLOOKUP(B68,'Data_efterafgrøder og udlæg'!$A$3:$Q$14,COLUMN('Data_efterafgrøder og udlæg'!M65),FALSE)</f>
        <v>#N/A</v>
      </c>
      <c r="AB68" s="12" t="e">
        <f>Forside!$B$10*AA68</f>
        <v>#N/A</v>
      </c>
      <c r="AC68" s="53" t="e">
        <f>VLOOKUP(B68,'Data_efterafgrøder og udlæg'!$A$3:$R$7,COLUMN('Data_efterafgrøder og udlæg'!P65),FALSE)</f>
        <v>#N/A</v>
      </c>
      <c r="AD68" s="45" t="e">
        <f>AC68*6.4*Forside!$B$7*U68</f>
        <v>#N/A</v>
      </c>
      <c r="AE68" s="12" t="e">
        <f>VLOOKUP(B68,'Data_efterafgrøder og udlæg'!$A$3:$Q$15,COLUMN('Data_efterafgrøder og udlæg'!O65),FALSE)</f>
        <v>#N/A</v>
      </c>
      <c r="AF68" s="45" t="e">
        <f>AE68*1.7*Forside!$B$7*Beregninger_brændstofforbrug!F66</f>
        <v>#N/A</v>
      </c>
      <c r="AG68" s="44" t="e">
        <f t="shared" si="8"/>
        <v>#N/A</v>
      </c>
      <c r="AH68" s="12"/>
      <c r="AI68" s="12">
        <f>AH68*4.6*Forside!$B$6</f>
        <v>0</v>
      </c>
      <c r="AJ68" s="92" t="e">
        <f t="shared" si="13"/>
        <v>#N/A</v>
      </c>
      <c r="AK68" s="45" t="e">
        <f>AJ68*44/28*Forside!$B$5</f>
        <v>#N/A</v>
      </c>
      <c r="AL68" s="44" t="e">
        <f t="shared" si="14"/>
        <v>#N/A</v>
      </c>
      <c r="AM68" s="44" t="e">
        <f t="shared" si="15"/>
        <v>#N/A</v>
      </c>
      <c r="AN68" s="44" t="e">
        <f t="shared" si="16"/>
        <v>#N/A</v>
      </c>
    </row>
    <row r="69" spans="1:40" x14ac:dyDescent="0.2">
      <c r="A69" s="2">
        <f>Forside!B79</f>
        <v>0</v>
      </c>
      <c r="B69" s="2">
        <f>Forside!C79</f>
        <v>0</v>
      </c>
      <c r="C69" s="59">
        <f>Forside!G79</f>
        <v>0</v>
      </c>
      <c r="D69" s="59">
        <f>Forside!K79</f>
        <v>0</v>
      </c>
      <c r="E69" s="59">
        <f>Forside!N79</f>
        <v>0</v>
      </c>
      <c r="F69" s="108" t="e">
        <f>E69*(1/((1-VLOOKUP(B69,'Data_efterafgrøder og udlæg'!$A$3:$J$15,COLUMN('Data_efterafgrøder og udlæg'!$C$1),FALSE))*VLOOKUP(B69,'Data_efterafgrøder og udlæg'!$A$3:$I$12,COLUMN('Data_efterafgrøder og udlæg'!$B$1),FALSE)))</f>
        <v>#N/A</v>
      </c>
      <c r="G69" s="108" t="e">
        <f>F69*VLOOKUP(B69,'Data_efterafgrøder og udlæg'!$A$3:$H$12,COLUMN('Data_efterafgrøder og udlæg'!$C$1),FALSE)</f>
        <v>#N/A</v>
      </c>
      <c r="H69" s="110" t="e">
        <f t="shared" si="0"/>
        <v>#N/A</v>
      </c>
      <c r="I69" s="108" t="e">
        <f>IF(VLOOKUP(B69,'Data_efterafgrøder og udlæg'!$A$3:$O$13,COLUMN('Data_efterafgrøder og udlæg'!$N$1),FALSE)="Ja",(G69+H69),F69)</f>
        <v>#N/A</v>
      </c>
      <c r="J69" s="110" t="e">
        <f t="shared" si="1"/>
        <v>#N/A</v>
      </c>
      <c r="K69" s="110" t="e">
        <f t="shared" si="2"/>
        <v>#N/A</v>
      </c>
      <c r="L69" s="110" t="e">
        <f>VLOOKUP(B69,'Data_efterafgrøder og udlæg'!$A$3:$V$16,COLUMN('Data_efterafgrøder og udlæg'!J66),FALSE)</f>
        <v>#N/A</v>
      </c>
      <c r="M69" s="108" t="e">
        <f>K69*VLOOKUP(B69,'Data_efterafgrøder og udlæg'!$A$3:$Q$12,COLUMN('Data_efterafgrøder og udlæg'!D66),FALSE)*VLOOKUP(B69,'Data_efterafgrøder og udlæg'!$A$3:$R$14,COLUMN('Data_efterafgrøder og udlæg'!E66),FALSE)</f>
        <v>#N/A</v>
      </c>
      <c r="N69" s="108" t="e">
        <f t="shared" si="3"/>
        <v>#N/A</v>
      </c>
      <c r="O69" s="12">
        <f>D69*Forside!$B$3/100</f>
        <v>0</v>
      </c>
      <c r="P69" s="44">
        <f>O69*44/28*Forside!$B$5</f>
        <v>0</v>
      </c>
      <c r="Q69" s="45" t="e">
        <f>H69*VLOOKUP(B69,'Data_efterafgrøder og udlæg'!$A$3:$O$10,COLUMN('Data_efterafgrøder og udlæg'!$H$3),FALSE)</f>
        <v>#N/A</v>
      </c>
      <c r="R69" s="12" t="e">
        <f>Q69*Forside!$B$3/100</f>
        <v>#N/A</v>
      </c>
      <c r="S69" s="44" t="e">
        <f>R69*44/28*Forside!$B$5</f>
        <v>#N/A</v>
      </c>
      <c r="T69" s="45" t="e">
        <f>G69*VLOOKUP(B69,'Data_efterafgrøder og udlæg'!$A$3:$O$10,COLUMN('Data_efterafgrøder og udlæg'!$G$3),FALSE)</f>
        <v>#N/A</v>
      </c>
      <c r="U69" s="45" t="e">
        <f>T69*Forside!$B$3/100</f>
        <v>#N/A</v>
      </c>
      <c r="V69" s="44" t="e">
        <f>U69*44/28*Forside!$B$5</f>
        <v>#N/A</v>
      </c>
      <c r="W69" s="44">
        <f t="shared" si="7"/>
        <v>0</v>
      </c>
      <c r="X69" s="12">
        <f>D69*Forside!$B$8</f>
        <v>0</v>
      </c>
      <c r="Y69" s="54" t="e">
        <f>VLOOKUP(B69,'Data_efterafgrøder og udlæg'!$A$3:$Q$14,COLUMN('Data_efterafgrøder og udlæg'!L66),FALSE)</f>
        <v>#N/A</v>
      </c>
      <c r="Z69" s="54" t="e">
        <f>Y69*Forside!$B$9</f>
        <v>#N/A</v>
      </c>
      <c r="AA69" s="54" t="e">
        <f>VLOOKUP(B69,'Data_efterafgrøder og udlæg'!$A$3:$Q$14,COLUMN('Data_efterafgrøder og udlæg'!M66),FALSE)</f>
        <v>#N/A</v>
      </c>
      <c r="AB69" s="12" t="e">
        <f>Forside!$B$10*AA69</f>
        <v>#N/A</v>
      </c>
      <c r="AC69" s="53" t="e">
        <f>VLOOKUP(B69,'Data_efterafgrøder og udlæg'!$A$3:$R$7,COLUMN('Data_efterafgrøder og udlæg'!P66),FALSE)</f>
        <v>#N/A</v>
      </c>
      <c r="AD69" s="45" t="e">
        <f>AC69*6.4*Forside!$B$7*U69</f>
        <v>#N/A</v>
      </c>
      <c r="AE69" s="12" t="e">
        <f>VLOOKUP(B69,'Data_efterafgrøder og udlæg'!$A$3:$Q$15,COLUMN('Data_efterafgrøder og udlæg'!O66),FALSE)</f>
        <v>#N/A</v>
      </c>
      <c r="AF69" s="45" t="e">
        <f>AE69*1.7*Forside!$B$7*Beregninger_brændstofforbrug!F67</f>
        <v>#N/A</v>
      </c>
      <c r="AG69" s="44" t="e">
        <f t="shared" si="8"/>
        <v>#N/A</v>
      </c>
      <c r="AH69" s="12"/>
      <c r="AI69" s="12">
        <f>AH69*4.6*Forside!$B$6</f>
        <v>0</v>
      </c>
      <c r="AJ69" s="92" t="e">
        <f t="shared" ref="AJ69:AJ132" si="17">O69+R69+U69</f>
        <v>#N/A</v>
      </c>
      <c r="AK69" s="45" t="e">
        <f>AJ69*44/28*Forside!$B$5</f>
        <v>#N/A</v>
      </c>
      <c r="AL69" s="44" t="e">
        <f t="shared" ref="AL69:AL132" si="18">AK69-N69</f>
        <v>#N/A</v>
      </c>
      <c r="AM69" s="44" t="e">
        <f t="shared" ref="AM69:AM132" si="19">X69+Z69+AB69+AG69+AI69+W69</f>
        <v>#N/A</v>
      </c>
      <c r="AN69" s="44" t="e">
        <f t="shared" ref="AN69:AN132" si="20">AM69+AL69</f>
        <v>#N/A</v>
      </c>
    </row>
    <row r="70" spans="1:40" x14ac:dyDescent="0.2">
      <c r="A70" s="2">
        <f>Forside!B80</f>
        <v>0</v>
      </c>
      <c r="B70" s="2">
        <f>Forside!C80</f>
        <v>0</v>
      </c>
      <c r="C70" s="59">
        <f>Forside!G80</f>
        <v>0</v>
      </c>
      <c r="D70" s="59">
        <f>Forside!K80</f>
        <v>0</v>
      </c>
      <c r="E70" s="59">
        <f>Forside!N80</f>
        <v>0</v>
      </c>
      <c r="F70" s="108" t="e">
        <f>E70*(1/((1-VLOOKUP(B70,'Data_efterafgrøder og udlæg'!$A$3:$J$15,COLUMN('Data_efterafgrøder og udlæg'!$C$1),FALSE))*VLOOKUP(B70,'Data_efterafgrøder og udlæg'!$A$3:$I$12,COLUMN('Data_efterafgrøder og udlæg'!$B$1),FALSE)))</f>
        <v>#N/A</v>
      </c>
      <c r="G70" s="108" t="e">
        <f>F70*VLOOKUP(B70,'Data_efterafgrøder og udlæg'!$A$3:$H$12,COLUMN('Data_efterafgrøder og udlæg'!$C$1),FALSE)</f>
        <v>#N/A</v>
      </c>
      <c r="H70" s="110" t="e">
        <f t="shared" ref="H70:H133" si="21">F70-G70-E70</f>
        <v>#N/A</v>
      </c>
      <c r="I70" s="108" t="e">
        <f>IF(VLOOKUP(B70,'Data_efterafgrøder og udlæg'!$A$3:$O$13,COLUMN('Data_efterafgrøder og udlæg'!$N$1),FALSE)="Ja",(G70+H70),F70)</f>
        <v>#N/A</v>
      </c>
      <c r="J70" s="110" t="e">
        <f t="shared" ref="J70:J133" si="22">I70*0.45</f>
        <v>#N/A</v>
      </c>
      <c r="K70" s="110" t="e">
        <f t="shared" ref="K70:K133" si="23">J70*0.097</f>
        <v>#N/A</v>
      </c>
      <c r="L70" s="110" t="e">
        <f>VLOOKUP(B70,'Data_efterafgrøder og udlæg'!$A$3:$V$16,COLUMN('Data_efterafgrøder og udlæg'!J67),FALSE)</f>
        <v>#N/A</v>
      </c>
      <c r="M70" s="108" t="e">
        <f>K70*VLOOKUP(B70,'Data_efterafgrøder og udlæg'!$A$3:$Q$12,COLUMN('Data_efterafgrøder og udlæg'!D67),FALSE)*VLOOKUP(B70,'Data_efterafgrøder og udlæg'!$A$3:$R$14,COLUMN('Data_efterafgrøder og udlæg'!E67),FALSE)</f>
        <v>#N/A</v>
      </c>
      <c r="N70" s="108" t="e">
        <f t="shared" ref="N70:N133" si="24">M70*44/12</f>
        <v>#N/A</v>
      </c>
      <c r="O70" s="12">
        <f>D70*Forside!$B$3/100</f>
        <v>0</v>
      </c>
      <c r="P70" s="44">
        <f>O70*44/28*Forside!$B$5</f>
        <v>0</v>
      </c>
      <c r="Q70" s="45" t="e">
        <f>H70*VLOOKUP(B70,'Data_efterafgrøder og udlæg'!$A$3:$O$10,COLUMN('Data_efterafgrøder og udlæg'!$H$3),FALSE)</f>
        <v>#N/A</v>
      </c>
      <c r="R70" s="12" t="e">
        <f>Q70*Forside!$B$3/100</f>
        <v>#N/A</v>
      </c>
      <c r="S70" s="44" t="e">
        <f>R70*44/28*Forside!$B$5</f>
        <v>#N/A</v>
      </c>
      <c r="T70" s="45" t="e">
        <f>G70*VLOOKUP(B70,'Data_efterafgrøder og udlæg'!$A$3:$O$10,COLUMN('Data_efterafgrøder og udlæg'!$G$3),FALSE)</f>
        <v>#N/A</v>
      </c>
      <c r="U70" s="45" t="e">
        <f>T70*Forside!$B$3/100</f>
        <v>#N/A</v>
      </c>
      <c r="V70" s="44" t="e">
        <f>U70*44/28*Forside!$B$5</f>
        <v>#N/A</v>
      </c>
      <c r="W70" s="44">
        <f t="shared" si="7"/>
        <v>0</v>
      </c>
      <c r="X70" s="12">
        <f>D70*Forside!$B$8</f>
        <v>0</v>
      </c>
      <c r="Y70" s="54" t="e">
        <f>VLOOKUP(B70,'Data_efterafgrøder og udlæg'!$A$3:$Q$14,COLUMN('Data_efterafgrøder og udlæg'!L67),FALSE)</f>
        <v>#N/A</v>
      </c>
      <c r="Z70" s="54" t="e">
        <f>Y70*Forside!$B$9</f>
        <v>#N/A</v>
      </c>
      <c r="AA70" s="54" t="e">
        <f>VLOOKUP(B70,'Data_efterafgrøder og udlæg'!$A$3:$Q$14,COLUMN('Data_efterafgrøder og udlæg'!M67),FALSE)</f>
        <v>#N/A</v>
      </c>
      <c r="AB70" s="12" t="e">
        <f>Forside!$B$10*AA70</f>
        <v>#N/A</v>
      </c>
      <c r="AC70" s="53" t="e">
        <f>VLOOKUP(B70,'Data_efterafgrøder og udlæg'!$A$3:$R$7,COLUMN('Data_efterafgrøder og udlæg'!P67),FALSE)</f>
        <v>#N/A</v>
      </c>
      <c r="AD70" s="45" t="e">
        <f>AC70*6.4*Forside!$B$7*U70</f>
        <v>#N/A</v>
      </c>
      <c r="AE70" s="12" t="e">
        <f>VLOOKUP(B70,'Data_efterafgrøder og udlæg'!$A$3:$Q$15,COLUMN('Data_efterafgrøder og udlæg'!O67),FALSE)</f>
        <v>#N/A</v>
      </c>
      <c r="AF70" s="45" t="e">
        <f>AE70*1.7*Forside!$B$7*Beregninger_brændstofforbrug!F68</f>
        <v>#N/A</v>
      </c>
      <c r="AG70" s="44" t="e">
        <f t="shared" si="8"/>
        <v>#N/A</v>
      </c>
      <c r="AH70" s="12"/>
      <c r="AI70" s="12">
        <f>AH70*4.6*Forside!$B$6</f>
        <v>0</v>
      </c>
      <c r="AJ70" s="92" t="e">
        <f t="shared" si="17"/>
        <v>#N/A</v>
      </c>
      <c r="AK70" s="45" t="e">
        <f>AJ70*44/28*Forside!$B$5</f>
        <v>#N/A</v>
      </c>
      <c r="AL70" s="44" t="e">
        <f t="shared" si="18"/>
        <v>#N/A</v>
      </c>
      <c r="AM70" s="44" t="e">
        <f t="shared" si="19"/>
        <v>#N/A</v>
      </c>
      <c r="AN70" s="44" t="e">
        <f t="shared" si="20"/>
        <v>#N/A</v>
      </c>
    </row>
    <row r="71" spans="1:40" x14ac:dyDescent="0.2">
      <c r="A71" s="2">
        <f>Forside!B81</f>
        <v>0</v>
      </c>
      <c r="B71" s="2">
        <f>Forside!C81</f>
        <v>0</v>
      </c>
      <c r="C71" s="59">
        <f>Forside!G81</f>
        <v>0</v>
      </c>
      <c r="D71" s="59">
        <f>Forside!K81</f>
        <v>0</v>
      </c>
      <c r="E71" s="59">
        <f>Forside!N81</f>
        <v>0</v>
      </c>
      <c r="F71" s="108" t="e">
        <f>E71*(1/((1-VLOOKUP(B71,'Data_efterafgrøder og udlæg'!$A$3:$J$15,COLUMN('Data_efterafgrøder og udlæg'!$C$1),FALSE))*VLOOKUP(B71,'Data_efterafgrøder og udlæg'!$A$3:$I$12,COLUMN('Data_efterafgrøder og udlæg'!$B$1),FALSE)))</f>
        <v>#N/A</v>
      </c>
      <c r="G71" s="108" t="e">
        <f>F71*VLOOKUP(B71,'Data_efterafgrøder og udlæg'!$A$3:$H$12,COLUMN('Data_efterafgrøder og udlæg'!$C$1),FALSE)</f>
        <v>#N/A</v>
      </c>
      <c r="H71" s="110" t="e">
        <f t="shared" si="21"/>
        <v>#N/A</v>
      </c>
      <c r="I71" s="108" t="e">
        <f>IF(VLOOKUP(B71,'Data_efterafgrøder og udlæg'!$A$3:$O$13,COLUMN('Data_efterafgrøder og udlæg'!$N$1),FALSE)="Ja",(G71+H71),F71)</f>
        <v>#N/A</v>
      </c>
      <c r="J71" s="110" t="e">
        <f t="shared" si="22"/>
        <v>#N/A</v>
      </c>
      <c r="K71" s="110" t="e">
        <f t="shared" si="23"/>
        <v>#N/A</v>
      </c>
      <c r="L71" s="110" t="e">
        <f>VLOOKUP(B71,'Data_efterafgrøder og udlæg'!$A$3:$V$16,COLUMN('Data_efterafgrøder og udlæg'!J68),FALSE)</f>
        <v>#N/A</v>
      </c>
      <c r="M71" s="108" t="e">
        <f>K71*VLOOKUP(B71,'Data_efterafgrøder og udlæg'!$A$3:$Q$12,COLUMN('Data_efterafgrøder og udlæg'!D68),FALSE)*VLOOKUP(B71,'Data_efterafgrøder og udlæg'!$A$3:$R$14,COLUMN('Data_efterafgrøder og udlæg'!E68),FALSE)</f>
        <v>#N/A</v>
      </c>
      <c r="N71" s="108" t="e">
        <f t="shared" si="24"/>
        <v>#N/A</v>
      </c>
      <c r="O71" s="12">
        <f>D71*Forside!$B$3/100</f>
        <v>0</v>
      </c>
      <c r="P71" s="44">
        <f>O71*44/28*Forside!$B$5</f>
        <v>0</v>
      </c>
      <c r="Q71" s="45" t="e">
        <f>H71*VLOOKUP(B71,'Data_efterafgrøder og udlæg'!$A$3:$O$10,COLUMN('Data_efterafgrøder og udlæg'!$H$3),FALSE)</f>
        <v>#N/A</v>
      </c>
      <c r="R71" s="12" t="e">
        <f>Q71*Forside!$B$3/100</f>
        <v>#N/A</v>
      </c>
      <c r="S71" s="44" t="e">
        <f>R71*44/28*Forside!$B$5</f>
        <v>#N/A</v>
      </c>
      <c r="T71" s="45" t="e">
        <f>G71*VLOOKUP(B71,'Data_efterafgrøder og udlæg'!$A$3:$O$10,COLUMN('Data_efterafgrøder og udlæg'!$G$3),FALSE)</f>
        <v>#N/A</v>
      </c>
      <c r="U71" s="45" t="e">
        <f>T71*Forside!$B$3/100</f>
        <v>#N/A</v>
      </c>
      <c r="V71" s="44" t="e">
        <f>U71*44/28*Forside!$B$5</f>
        <v>#N/A</v>
      </c>
      <c r="W71" s="44">
        <f t="shared" ref="W71:W134" si="25">0.37825*C71</f>
        <v>0</v>
      </c>
      <c r="X71" s="12">
        <f>D71*Forside!$B$8</f>
        <v>0</v>
      </c>
      <c r="Y71" s="54" t="e">
        <f>VLOOKUP(B71,'Data_efterafgrøder og udlæg'!$A$3:$Q$14,COLUMN('Data_efterafgrøder og udlæg'!L68),FALSE)</f>
        <v>#N/A</v>
      </c>
      <c r="Z71" s="54" t="e">
        <f>Y71*Forside!$B$9</f>
        <v>#N/A</v>
      </c>
      <c r="AA71" s="54" t="e">
        <f>VLOOKUP(B71,'Data_efterafgrøder og udlæg'!$A$3:$Q$14,COLUMN('Data_efterafgrøder og udlæg'!M68),FALSE)</f>
        <v>#N/A</v>
      </c>
      <c r="AB71" s="12" t="e">
        <f>Forside!$B$10*AA71</f>
        <v>#N/A</v>
      </c>
      <c r="AC71" s="53" t="e">
        <f>VLOOKUP(B71,'Data_efterafgrøder og udlæg'!$A$3:$R$7,COLUMN('Data_efterafgrøder og udlæg'!P68),FALSE)</f>
        <v>#N/A</v>
      </c>
      <c r="AD71" s="45" t="e">
        <f>AC71*6.4*Forside!$B$7*U71</f>
        <v>#N/A</v>
      </c>
      <c r="AE71" s="12" t="e">
        <f>VLOOKUP(B71,'Data_efterafgrøder og udlæg'!$A$3:$Q$15,COLUMN('Data_efterafgrøder og udlæg'!O68),FALSE)</f>
        <v>#N/A</v>
      </c>
      <c r="AF71" s="45" t="e">
        <f>AE71*1.7*Forside!$B$7*Beregninger_brændstofforbrug!F69</f>
        <v>#N/A</v>
      </c>
      <c r="AG71" s="44" t="e">
        <f t="shared" ref="AG71:AG134" si="26">AD71+AF71</f>
        <v>#N/A</v>
      </c>
      <c r="AH71" s="12"/>
      <c r="AI71" s="12">
        <f>AH71*4.6*Forside!$B$6</f>
        <v>0</v>
      </c>
      <c r="AJ71" s="92" t="e">
        <f t="shared" si="17"/>
        <v>#N/A</v>
      </c>
      <c r="AK71" s="45" t="e">
        <f>AJ71*44/28*Forside!$B$5</f>
        <v>#N/A</v>
      </c>
      <c r="AL71" s="44" t="e">
        <f t="shared" si="18"/>
        <v>#N/A</v>
      </c>
      <c r="AM71" s="44" t="e">
        <f t="shared" si="19"/>
        <v>#N/A</v>
      </c>
      <c r="AN71" s="44" t="e">
        <f t="shared" si="20"/>
        <v>#N/A</v>
      </c>
    </row>
    <row r="72" spans="1:40" x14ac:dyDescent="0.2">
      <c r="A72" s="2">
        <f>Forside!B82</f>
        <v>0</v>
      </c>
      <c r="B72" s="2">
        <f>Forside!C82</f>
        <v>0</v>
      </c>
      <c r="C72" s="59">
        <f>Forside!G82</f>
        <v>0</v>
      </c>
      <c r="D72" s="59">
        <f>Forside!K82</f>
        <v>0</v>
      </c>
      <c r="E72" s="59">
        <f>Forside!N82</f>
        <v>0</v>
      </c>
      <c r="F72" s="108" t="e">
        <f>E72*(1/((1-VLOOKUP(B72,'Data_efterafgrøder og udlæg'!$A$3:$J$15,COLUMN('Data_efterafgrøder og udlæg'!$C$1),FALSE))*VLOOKUP(B72,'Data_efterafgrøder og udlæg'!$A$3:$I$12,COLUMN('Data_efterafgrøder og udlæg'!$B$1),FALSE)))</f>
        <v>#N/A</v>
      </c>
      <c r="G72" s="108" t="e">
        <f>F72*VLOOKUP(B72,'Data_efterafgrøder og udlæg'!$A$3:$H$12,COLUMN('Data_efterafgrøder og udlæg'!$C$1),FALSE)</f>
        <v>#N/A</v>
      </c>
      <c r="H72" s="110" t="e">
        <f t="shared" si="21"/>
        <v>#N/A</v>
      </c>
      <c r="I72" s="108" t="e">
        <f>IF(VLOOKUP(B72,'Data_efterafgrøder og udlæg'!$A$3:$O$13,COLUMN('Data_efterafgrøder og udlæg'!$N$1),FALSE)="Ja",(G72+H72),F72)</f>
        <v>#N/A</v>
      </c>
      <c r="J72" s="110" t="e">
        <f t="shared" si="22"/>
        <v>#N/A</v>
      </c>
      <c r="K72" s="110" t="e">
        <f t="shared" si="23"/>
        <v>#N/A</v>
      </c>
      <c r="L72" s="110" t="e">
        <f>VLOOKUP(B72,'Data_efterafgrøder og udlæg'!$A$3:$V$16,COLUMN('Data_efterafgrøder og udlæg'!J69),FALSE)</f>
        <v>#N/A</v>
      </c>
      <c r="M72" s="108" t="e">
        <f>K72*VLOOKUP(B72,'Data_efterafgrøder og udlæg'!$A$3:$Q$12,COLUMN('Data_efterafgrøder og udlæg'!D69),FALSE)*VLOOKUP(B72,'Data_efterafgrøder og udlæg'!$A$3:$R$14,COLUMN('Data_efterafgrøder og udlæg'!E69),FALSE)</f>
        <v>#N/A</v>
      </c>
      <c r="N72" s="108" t="e">
        <f t="shared" si="24"/>
        <v>#N/A</v>
      </c>
      <c r="O72" s="12">
        <f>D72*Forside!$B$3/100</f>
        <v>0</v>
      </c>
      <c r="P72" s="44">
        <f>O72*44/28*Forside!$B$5</f>
        <v>0</v>
      </c>
      <c r="Q72" s="45" t="e">
        <f>H72*VLOOKUP(B72,'Data_efterafgrøder og udlæg'!$A$3:$O$10,COLUMN('Data_efterafgrøder og udlæg'!$H$3),FALSE)</f>
        <v>#N/A</v>
      </c>
      <c r="R72" s="12" t="e">
        <f>Q72*Forside!$B$3/100</f>
        <v>#N/A</v>
      </c>
      <c r="S72" s="44" t="e">
        <f>R72*44/28*Forside!$B$5</f>
        <v>#N/A</v>
      </c>
      <c r="T72" s="45" t="e">
        <f>G72*VLOOKUP(B72,'Data_efterafgrøder og udlæg'!$A$3:$O$10,COLUMN('Data_efterafgrøder og udlæg'!$G$3),FALSE)</f>
        <v>#N/A</v>
      </c>
      <c r="U72" s="45" t="e">
        <f>T72*Forside!$B$3/100</f>
        <v>#N/A</v>
      </c>
      <c r="V72" s="44" t="e">
        <f>U72*44/28*Forside!$B$5</f>
        <v>#N/A</v>
      </c>
      <c r="W72" s="44">
        <f t="shared" si="25"/>
        <v>0</v>
      </c>
      <c r="X72" s="12">
        <f>D72*Forside!$B$8</f>
        <v>0</v>
      </c>
      <c r="Y72" s="54" t="e">
        <f>VLOOKUP(B72,'Data_efterafgrøder og udlæg'!$A$3:$Q$14,COLUMN('Data_efterafgrøder og udlæg'!L69),FALSE)</f>
        <v>#N/A</v>
      </c>
      <c r="Z72" s="54" t="e">
        <f>Y72*Forside!$B$9</f>
        <v>#N/A</v>
      </c>
      <c r="AA72" s="54" t="e">
        <f>VLOOKUP(B72,'Data_efterafgrøder og udlæg'!$A$3:$Q$14,COLUMN('Data_efterafgrøder og udlæg'!M69),FALSE)</f>
        <v>#N/A</v>
      </c>
      <c r="AB72" s="12" t="e">
        <f>Forside!$B$10*AA72</f>
        <v>#N/A</v>
      </c>
      <c r="AC72" s="53" t="e">
        <f>VLOOKUP(B72,'Data_efterafgrøder og udlæg'!$A$3:$R$7,COLUMN('Data_efterafgrøder og udlæg'!P69),FALSE)</f>
        <v>#N/A</v>
      </c>
      <c r="AD72" s="45" t="e">
        <f>AC72*6.4*Forside!$B$7*U72</f>
        <v>#N/A</v>
      </c>
      <c r="AE72" s="12" t="e">
        <f>VLOOKUP(B72,'Data_efterafgrøder og udlæg'!$A$3:$Q$15,COLUMN('Data_efterafgrøder og udlæg'!O69),FALSE)</f>
        <v>#N/A</v>
      </c>
      <c r="AF72" s="45" t="e">
        <f>AE72*1.7*Forside!$B$7*Beregninger_brændstofforbrug!F70</f>
        <v>#N/A</v>
      </c>
      <c r="AG72" s="44" t="e">
        <f t="shared" si="26"/>
        <v>#N/A</v>
      </c>
      <c r="AH72" s="12"/>
      <c r="AI72" s="12">
        <f>AH72*4.6*Forside!$B$6</f>
        <v>0</v>
      </c>
      <c r="AJ72" s="92" t="e">
        <f t="shared" si="17"/>
        <v>#N/A</v>
      </c>
      <c r="AK72" s="45" t="e">
        <f>AJ72*44/28*Forside!$B$5</f>
        <v>#N/A</v>
      </c>
      <c r="AL72" s="44" t="e">
        <f t="shared" si="18"/>
        <v>#N/A</v>
      </c>
      <c r="AM72" s="44" t="e">
        <f t="shared" si="19"/>
        <v>#N/A</v>
      </c>
      <c r="AN72" s="44" t="e">
        <f t="shared" si="20"/>
        <v>#N/A</v>
      </c>
    </row>
    <row r="73" spans="1:40" x14ac:dyDescent="0.2">
      <c r="A73" s="2">
        <f>Forside!B83</f>
        <v>0</v>
      </c>
      <c r="B73" s="2">
        <f>Forside!C83</f>
        <v>0</v>
      </c>
      <c r="C73" s="59">
        <f>Forside!G83</f>
        <v>0</v>
      </c>
      <c r="D73" s="59">
        <f>Forside!K83</f>
        <v>0</v>
      </c>
      <c r="E73" s="59">
        <f>Forside!N83</f>
        <v>0</v>
      </c>
      <c r="F73" s="108" t="e">
        <f>E73*(1/((1-VLOOKUP(B73,'Data_efterafgrøder og udlæg'!$A$3:$J$15,COLUMN('Data_efterafgrøder og udlæg'!$C$1),FALSE))*VLOOKUP(B73,'Data_efterafgrøder og udlæg'!$A$3:$I$12,COLUMN('Data_efterafgrøder og udlæg'!$B$1),FALSE)))</f>
        <v>#N/A</v>
      </c>
      <c r="G73" s="108" t="e">
        <f>F73*VLOOKUP(B73,'Data_efterafgrøder og udlæg'!$A$3:$H$12,COLUMN('Data_efterafgrøder og udlæg'!$C$1),FALSE)</f>
        <v>#N/A</v>
      </c>
      <c r="H73" s="110" t="e">
        <f t="shared" si="21"/>
        <v>#N/A</v>
      </c>
      <c r="I73" s="108" t="e">
        <f>IF(VLOOKUP(B73,'Data_efterafgrøder og udlæg'!$A$3:$O$13,COLUMN('Data_efterafgrøder og udlæg'!$N$1),FALSE)="Ja",(G73+H73),F73)</f>
        <v>#N/A</v>
      </c>
      <c r="J73" s="110" t="e">
        <f t="shared" si="22"/>
        <v>#N/A</v>
      </c>
      <c r="K73" s="110" t="e">
        <f t="shared" si="23"/>
        <v>#N/A</v>
      </c>
      <c r="L73" s="110" t="e">
        <f>VLOOKUP(B73,'Data_efterafgrøder og udlæg'!$A$3:$V$16,COLUMN('Data_efterafgrøder og udlæg'!J70),FALSE)</f>
        <v>#N/A</v>
      </c>
      <c r="M73" s="108" t="e">
        <f>K73*VLOOKUP(B73,'Data_efterafgrøder og udlæg'!$A$3:$Q$12,COLUMN('Data_efterafgrøder og udlæg'!D70),FALSE)*VLOOKUP(B73,'Data_efterafgrøder og udlæg'!$A$3:$R$14,COLUMN('Data_efterafgrøder og udlæg'!E70),FALSE)</f>
        <v>#N/A</v>
      </c>
      <c r="N73" s="108" t="e">
        <f t="shared" si="24"/>
        <v>#N/A</v>
      </c>
      <c r="O73" s="12">
        <f>D73*Forside!$B$3/100</f>
        <v>0</v>
      </c>
      <c r="P73" s="44">
        <f>O73*44/28*Forside!$B$5</f>
        <v>0</v>
      </c>
      <c r="Q73" s="45" t="e">
        <f>H73*VLOOKUP(B73,'Data_efterafgrøder og udlæg'!$A$3:$O$10,COLUMN('Data_efterafgrøder og udlæg'!$H$3),FALSE)</f>
        <v>#N/A</v>
      </c>
      <c r="R73" s="12" t="e">
        <f>Q73*Forside!$B$3/100</f>
        <v>#N/A</v>
      </c>
      <c r="S73" s="44" t="e">
        <f>R73*44/28*Forside!$B$5</f>
        <v>#N/A</v>
      </c>
      <c r="T73" s="45" t="e">
        <f>G73*VLOOKUP(B73,'Data_efterafgrøder og udlæg'!$A$3:$O$10,COLUMN('Data_efterafgrøder og udlæg'!$G$3),FALSE)</f>
        <v>#N/A</v>
      </c>
      <c r="U73" s="45" t="e">
        <f>T73*Forside!$B$3/100</f>
        <v>#N/A</v>
      </c>
      <c r="V73" s="44" t="e">
        <f>U73*44/28*Forside!$B$5</f>
        <v>#N/A</v>
      </c>
      <c r="W73" s="44">
        <f t="shared" si="25"/>
        <v>0</v>
      </c>
      <c r="X73" s="12">
        <f>D73*Forside!$B$8</f>
        <v>0</v>
      </c>
      <c r="Y73" s="54" t="e">
        <f>VLOOKUP(B73,'Data_efterafgrøder og udlæg'!$A$3:$Q$14,COLUMN('Data_efterafgrøder og udlæg'!L70),FALSE)</f>
        <v>#N/A</v>
      </c>
      <c r="Z73" s="54" t="e">
        <f>Y73*Forside!$B$9</f>
        <v>#N/A</v>
      </c>
      <c r="AA73" s="54" t="e">
        <f>VLOOKUP(B73,'Data_efterafgrøder og udlæg'!$A$3:$Q$14,COLUMN('Data_efterafgrøder og udlæg'!M70),FALSE)</f>
        <v>#N/A</v>
      </c>
      <c r="AB73" s="12" t="e">
        <f>Forside!$B$10*AA73</f>
        <v>#N/A</v>
      </c>
      <c r="AC73" s="53" t="e">
        <f>VLOOKUP(B73,'Data_efterafgrøder og udlæg'!$A$3:$R$7,COLUMN('Data_efterafgrøder og udlæg'!P70),FALSE)</f>
        <v>#N/A</v>
      </c>
      <c r="AD73" s="45" t="e">
        <f>AC73*6.4*Forside!$B$7*U73</f>
        <v>#N/A</v>
      </c>
      <c r="AE73" s="12" t="e">
        <f>VLOOKUP(B73,'Data_efterafgrøder og udlæg'!$A$3:$Q$15,COLUMN('Data_efterafgrøder og udlæg'!O70),FALSE)</f>
        <v>#N/A</v>
      </c>
      <c r="AF73" s="45" t="e">
        <f>AE73*1.7*Forside!$B$7*Beregninger_brændstofforbrug!F71</f>
        <v>#N/A</v>
      </c>
      <c r="AG73" s="44" t="e">
        <f t="shared" si="26"/>
        <v>#N/A</v>
      </c>
      <c r="AH73" s="12"/>
      <c r="AI73" s="12">
        <f>AH73*4.6*Forside!$B$6</f>
        <v>0</v>
      </c>
      <c r="AJ73" s="92" t="e">
        <f t="shared" si="17"/>
        <v>#N/A</v>
      </c>
      <c r="AK73" s="45" t="e">
        <f>AJ73*44/28*Forside!$B$5</f>
        <v>#N/A</v>
      </c>
      <c r="AL73" s="44" t="e">
        <f t="shared" si="18"/>
        <v>#N/A</v>
      </c>
      <c r="AM73" s="44" t="e">
        <f t="shared" si="19"/>
        <v>#N/A</v>
      </c>
      <c r="AN73" s="44" t="e">
        <f t="shared" si="20"/>
        <v>#N/A</v>
      </c>
    </row>
    <row r="74" spans="1:40" x14ac:dyDescent="0.2">
      <c r="A74" s="2">
        <f>Forside!B84</f>
        <v>0</v>
      </c>
      <c r="B74" s="2">
        <f>Forside!C84</f>
        <v>0</v>
      </c>
      <c r="C74" s="59">
        <f>Forside!G84</f>
        <v>0</v>
      </c>
      <c r="D74" s="59">
        <f>Forside!K84</f>
        <v>0</v>
      </c>
      <c r="E74" s="59">
        <f>Forside!N84</f>
        <v>0</v>
      </c>
      <c r="F74" s="108" t="e">
        <f>E74*(1/((1-VLOOKUP(B74,'Data_efterafgrøder og udlæg'!$A$3:$J$15,COLUMN('Data_efterafgrøder og udlæg'!$C$1),FALSE))*VLOOKUP(B74,'Data_efterafgrøder og udlæg'!$A$3:$I$12,COLUMN('Data_efterafgrøder og udlæg'!$B$1),FALSE)))</f>
        <v>#N/A</v>
      </c>
      <c r="G74" s="108" t="e">
        <f>F74*VLOOKUP(B74,'Data_efterafgrøder og udlæg'!$A$3:$H$12,COLUMN('Data_efterafgrøder og udlæg'!$C$1),FALSE)</f>
        <v>#N/A</v>
      </c>
      <c r="H74" s="110" t="e">
        <f t="shared" si="21"/>
        <v>#N/A</v>
      </c>
      <c r="I74" s="108" t="e">
        <f>IF(VLOOKUP(B74,'Data_efterafgrøder og udlæg'!$A$3:$O$13,COLUMN('Data_efterafgrøder og udlæg'!$N$1),FALSE)="Ja",(G74+H74),F74)</f>
        <v>#N/A</v>
      </c>
      <c r="J74" s="110" t="e">
        <f t="shared" si="22"/>
        <v>#N/A</v>
      </c>
      <c r="K74" s="110" t="e">
        <f t="shared" si="23"/>
        <v>#N/A</v>
      </c>
      <c r="L74" s="110" t="e">
        <f>VLOOKUP(B74,'Data_efterafgrøder og udlæg'!$A$3:$V$16,COLUMN('Data_efterafgrøder og udlæg'!J71),FALSE)</f>
        <v>#N/A</v>
      </c>
      <c r="M74" s="108" t="e">
        <f>K74*VLOOKUP(B74,'Data_efterafgrøder og udlæg'!$A$3:$Q$12,COLUMN('Data_efterafgrøder og udlæg'!D71),FALSE)*VLOOKUP(B74,'Data_efterafgrøder og udlæg'!$A$3:$R$14,COLUMN('Data_efterafgrøder og udlæg'!E71),FALSE)</f>
        <v>#N/A</v>
      </c>
      <c r="N74" s="108" t="e">
        <f t="shared" si="24"/>
        <v>#N/A</v>
      </c>
      <c r="O74" s="12">
        <f>D74*Forside!$B$3/100</f>
        <v>0</v>
      </c>
      <c r="P74" s="44">
        <f>O74*44/28*Forside!$B$5</f>
        <v>0</v>
      </c>
      <c r="Q74" s="45" t="e">
        <f>H74*VLOOKUP(B74,'Data_efterafgrøder og udlæg'!$A$3:$O$10,COLUMN('Data_efterafgrøder og udlæg'!$H$3),FALSE)</f>
        <v>#N/A</v>
      </c>
      <c r="R74" s="12" t="e">
        <f>Q74*Forside!$B$3/100</f>
        <v>#N/A</v>
      </c>
      <c r="S74" s="44" t="e">
        <f>R74*44/28*Forside!$B$5</f>
        <v>#N/A</v>
      </c>
      <c r="T74" s="45" t="e">
        <f>G74*VLOOKUP(B74,'Data_efterafgrøder og udlæg'!$A$3:$O$10,COLUMN('Data_efterafgrøder og udlæg'!$G$3),FALSE)</f>
        <v>#N/A</v>
      </c>
      <c r="U74" s="45" t="e">
        <f>T74*Forside!$B$3/100</f>
        <v>#N/A</v>
      </c>
      <c r="V74" s="44" t="e">
        <f>U74*44/28*Forside!$B$5</f>
        <v>#N/A</v>
      </c>
      <c r="W74" s="44">
        <f t="shared" si="25"/>
        <v>0</v>
      </c>
      <c r="X74" s="12">
        <f>D74*Forside!$B$8</f>
        <v>0</v>
      </c>
      <c r="Y74" s="54" t="e">
        <f>VLOOKUP(B74,'Data_efterafgrøder og udlæg'!$A$3:$Q$14,COLUMN('Data_efterafgrøder og udlæg'!L71),FALSE)</f>
        <v>#N/A</v>
      </c>
      <c r="Z74" s="54" t="e">
        <f>Y74*Forside!$B$9</f>
        <v>#N/A</v>
      </c>
      <c r="AA74" s="54" t="e">
        <f>VLOOKUP(B74,'Data_efterafgrøder og udlæg'!$A$3:$Q$14,COLUMN('Data_efterafgrøder og udlæg'!M71),FALSE)</f>
        <v>#N/A</v>
      </c>
      <c r="AB74" s="12" t="e">
        <f>Forside!$B$10*AA74</f>
        <v>#N/A</v>
      </c>
      <c r="AC74" s="53" t="e">
        <f>VLOOKUP(B74,'Data_efterafgrøder og udlæg'!$A$3:$R$7,COLUMN('Data_efterafgrøder og udlæg'!P71),FALSE)</f>
        <v>#N/A</v>
      </c>
      <c r="AD74" s="45" t="e">
        <f>AC74*6.4*Forside!$B$7*U74</f>
        <v>#N/A</v>
      </c>
      <c r="AE74" s="12" t="e">
        <f>VLOOKUP(B74,'Data_efterafgrøder og udlæg'!$A$3:$Q$15,COLUMN('Data_efterafgrøder og udlæg'!O71),FALSE)</f>
        <v>#N/A</v>
      </c>
      <c r="AF74" s="45" t="e">
        <f>AE74*1.7*Forside!$B$7*Beregninger_brændstofforbrug!F72</f>
        <v>#N/A</v>
      </c>
      <c r="AG74" s="44" t="e">
        <f t="shared" si="26"/>
        <v>#N/A</v>
      </c>
      <c r="AH74" s="12"/>
      <c r="AI74" s="12">
        <f>AH74*4.6*Forside!$B$6</f>
        <v>0</v>
      </c>
      <c r="AJ74" s="92" t="e">
        <f t="shared" si="17"/>
        <v>#N/A</v>
      </c>
      <c r="AK74" s="45" t="e">
        <f>AJ74*44/28*Forside!$B$5</f>
        <v>#N/A</v>
      </c>
      <c r="AL74" s="44" t="e">
        <f t="shared" si="18"/>
        <v>#N/A</v>
      </c>
      <c r="AM74" s="44" t="e">
        <f t="shared" si="19"/>
        <v>#N/A</v>
      </c>
      <c r="AN74" s="44" t="e">
        <f t="shared" si="20"/>
        <v>#N/A</v>
      </c>
    </row>
    <row r="75" spans="1:40" x14ac:dyDescent="0.2">
      <c r="A75" s="2">
        <f>Forside!B85</f>
        <v>0</v>
      </c>
      <c r="B75" s="2">
        <f>Forside!C85</f>
        <v>0</v>
      </c>
      <c r="C75" s="59">
        <f>Forside!G85</f>
        <v>0</v>
      </c>
      <c r="D75" s="59">
        <f>Forside!K85</f>
        <v>0</v>
      </c>
      <c r="E75" s="59">
        <f>Forside!N85</f>
        <v>0</v>
      </c>
      <c r="F75" s="108" t="e">
        <f>E75*(1/((1-VLOOKUP(B75,'Data_efterafgrøder og udlæg'!$A$3:$J$15,COLUMN('Data_efterafgrøder og udlæg'!$C$1),FALSE))*VLOOKUP(B75,'Data_efterafgrøder og udlæg'!$A$3:$I$12,COLUMN('Data_efterafgrøder og udlæg'!$B$1),FALSE)))</f>
        <v>#N/A</v>
      </c>
      <c r="G75" s="108" t="e">
        <f>F75*VLOOKUP(B75,'Data_efterafgrøder og udlæg'!$A$3:$H$12,COLUMN('Data_efterafgrøder og udlæg'!$C$1),FALSE)</f>
        <v>#N/A</v>
      </c>
      <c r="H75" s="110" t="e">
        <f t="shared" si="21"/>
        <v>#N/A</v>
      </c>
      <c r="I75" s="108" t="e">
        <f>IF(VLOOKUP(B75,'Data_efterafgrøder og udlæg'!$A$3:$O$13,COLUMN('Data_efterafgrøder og udlæg'!$N$1),FALSE)="Ja",(G75+H75),F75)</f>
        <v>#N/A</v>
      </c>
      <c r="J75" s="110" t="e">
        <f t="shared" si="22"/>
        <v>#N/A</v>
      </c>
      <c r="K75" s="110" t="e">
        <f t="shared" si="23"/>
        <v>#N/A</v>
      </c>
      <c r="L75" s="110" t="e">
        <f>VLOOKUP(B75,'Data_efterafgrøder og udlæg'!$A$3:$V$16,COLUMN('Data_efterafgrøder og udlæg'!J72),FALSE)</f>
        <v>#N/A</v>
      </c>
      <c r="M75" s="108" t="e">
        <f>K75*VLOOKUP(B75,'Data_efterafgrøder og udlæg'!$A$3:$Q$12,COLUMN('Data_efterafgrøder og udlæg'!D72),FALSE)*VLOOKUP(B75,'Data_efterafgrøder og udlæg'!$A$3:$R$14,COLUMN('Data_efterafgrøder og udlæg'!E72),FALSE)</f>
        <v>#N/A</v>
      </c>
      <c r="N75" s="108" t="e">
        <f t="shared" si="24"/>
        <v>#N/A</v>
      </c>
      <c r="O75" s="12">
        <f>D75*Forside!$B$3/100</f>
        <v>0</v>
      </c>
      <c r="P75" s="44">
        <f>O75*44/28*Forside!$B$5</f>
        <v>0</v>
      </c>
      <c r="Q75" s="45" t="e">
        <f>H75*VLOOKUP(B75,'Data_efterafgrøder og udlæg'!$A$3:$O$10,COLUMN('Data_efterafgrøder og udlæg'!$H$3),FALSE)</f>
        <v>#N/A</v>
      </c>
      <c r="R75" s="12" t="e">
        <f>Q75*Forside!$B$3/100</f>
        <v>#N/A</v>
      </c>
      <c r="S75" s="44" t="e">
        <f>R75*44/28*Forside!$B$5</f>
        <v>#N/A</v>
      </c>
      <c r="T75" s="45" t="e">
        <f>G75*VLOOKUP(B75,'Data_efterafgrøder og udlæg'!$A$3:$O$10,COLUMN('Data_efterafgrøder og udlæg'!$G$3),FALSE)</f>
        <v>#N/A</v>
      </c>
      <c r="U75" s="45" t="e">
        <f>T75*Forside!$B$3/100</f>
        <v>#N/A</v>
      </c>
      <c r="V75" s="44" t="e">
        <f>U75*44/28*Forside!$B$5</f>
        <v>#N/A</v>
      </c>
      <c r="W75" s="44">
        <f t="shared" si="25"/>
        <v>0</v>
      </c>
      <c r="X75" s="12">
        <f>D75*Forside!$B$8</f>
        <v>0</v>
      </c>
      <c r="Y75" s="54" t="e">
        <f>VLOOKUP(B75,'Data_efterafgrøder og udlæg'!$A$3:$Q$14,COLUMN('Data_efterafgrøder og udlæg'!L72),FALSE)</f>
        <v>#N/A</v>
      </c>
      <c r="Z75" s="54" t="e">
        <f>Y75*Forside!$B$9</f>
        <v>#N/A</v>
      </c>
      <c r="AA75" s="54" t="e">
        <f>VLOOKUP(B75,'Data_efterafgrøder og udlæg'!$A$3:$Q$14,COLUMN('Data_efterafgrøder og udlæg'!M72),FALSE)</f>
        <v>#N/A</v>
      </c>
      <c r="AB75" s="12" t="e">
        <f>Forside!$B$10*AA75</f>
        <v>#N/A</v>
      </c>
      <c r="AC75" s="53" t="e">
        <f>VLOOKUP(B75,'Data_efterafgrøder og udlæg'!$A$3:$R$7,COLUMN('Data_efterafgrøder og udlæg'!P72),FALSE)</f>
        <v>#N/A</v>
      </c>
      <c r="AD75" s="45" t="e">
        <f>AC75*6.4*Forside!$B$7*U75</f>
        <v>#N/A</v>
      </c>
      <c r="AE75" s="12" t="e">
        <f>VLOOKUP(B75,'Data_efterafgrøder og udlæg'!$A$3:$Q$15,COLUMN('Data_efterafgrøder og udlæg'!O72),FALSE)</f>
        <v>#N/A</v>
      </c>
      <c r="AF75" s="45" t="e">
        <f>AE75*1.7*Forside!$B$7*Beregninger_brændstofforbrug!F73</f>
        <v>#N/A</v>
      </c>
      <c r="AG75" s="44" t="e">
        <f t="shared" si="26"/>
        <v>#N/A</v>
      </c>
      <c r="AH75" s="12"/>
      <c r="AI75" s="12">
        <f>AH75*4.6*Forside!$B$6</f>
        <v>0</v>
      </c>
      <c r="AJ75" s="92" t="e">
        <f t="shared" si="17"/>
        <v>#N/A</v>
      </c>
      <c r="AK75" s="45" t="e">
        <f>AJ75*44/28*Forside!$B$5</f>
        <v>#N/A</v>
      </c>
      <c r="AL75" s="44" t="e">
        <f t="shared" si="18"/>
        <v>#N/A</v>
      </c>
      <c r="AM75" s="44" t="e">
        <f t="shared" si="19"/>
        <v>#N/A</v>
      </c>
      <c r="AN75" s="44" t="e">
        <f t="shared" si="20"/>
        <v>#N/A</v>
      </c>
    </row>
    <row r="76" spans="1:40" x14ac:dyDescent="0.2">
      <c r="A76" s="2">
        <f>Forside!B86</f>
        <v>0</v>
      </c>
      <c r="B76" s="2">
        <f>Forside!C86</f>
        <v>0</v>
      </c>
      <c r="C76" s="59">
        <f>Forside!G86</f>
        <v>0</v>
      </c>
      <c r="D76" s="59">
        <f>Forside!K86</f>
        <v>0</v>
      </c>
      <c r="E76" s="59">
        <f>Forside!N86</f>
        <v>0</v>
      </c>
      <c r="F76" s="108" t="e">
        <f>E76*(1/((1-VLOOKUP(B76,'Data_efterafgrøder og udlæg'!$A$3:$J$15,COLUMN('Data_efterafgrøder og udlæg'!$C$1),FALSE))*VLOOKUP(B76,'Data_efterafgrøder og udlæg'!$A$3:$I$12,COLUMN('Data_efterafgrøder og udlæg'!$B$1),FALSE)))</f>
        <v>#N/A</v>
      </c>
      <c r="G76" s="108" t="e">
        <f>F76*VLOOKUP(B76,'Data_efterafgrøder og udlæg'!$A$3:$H$12,COLUMN('Data_efterafgrøder og udlæg'!$C$1),FALSE)</f>
        <v>#N/A</v>
      </c>
      <c r="H76" s="110" t="e">
        <f t="shared" si="21"/>
        <v>#N/A</v>
      </c>
      <c r="I76" s="108" t="e">
        <f>IF(VLOOKUP(B76,'Data_efterafgrøder og udlæg'!$A$3:$O$13,COLUMN('Data_efterafgrøder og udlæg'!$N$1),FALSE)="Ja",(G76+H76),F76)</f>
        <v>#N/A</v>
      </c>
      <c r="J76" s="110" t="e">
        <f t="shared" si="22"/>
        <v>#N/A</v>
      </c>
      <c r="K76" s="110" t="e">
        <f t="shared" si="23"/>
        <v>#N/A</v>
      </c>
      <c r="L76" s="110" t="e">
        <f>VLOOKUP(B76,'Data_efterafgrøder og udlæg'!$A$3:$V$16,COLUMN('Data_efterafgrøder og udlæg'!J73),FALSE)</f>
        <v>#N/A</v>
      </c>
      <c r="M76" s="108" t="e">
        <f>K76*VLOOKUP(B76,'Data_efterafgrøder og udlæg'!$A$3:$Q$12,COLUMN('Data_efterafgrøder og udlæg'!D73),FALSE)*VLOOKUP(B76,'Data_efterafgrøder og udlæg'!$A$3:$R$14,COLUMN('Data_efterafgrøder og udlæg'!E73),FALSE)</f>
        <v>#N/A</v>
      </c>
      <c r="N76" s="108" t="e">
        <f t="shared" si="24"/>
        <v>#N/A</v>
      </c>
      <c r="O76" s="12">
        <f>D76*Forside!$B$3/100</f>
        <v>0</v>
      </c>
      <c r="P76" s="44">
        <f>O76*44/28*Forside!$B$5</f>
        <v>0</v>
      </c>
      <c r="Q76" s="45" t="e">
        <f>H76*VLOOKUP(B76,'Data_efterafgrøder og udlæg'!$A$3:$O$10,COLUMN('Data_efterafgrøder og udlæg'!$H$3),FALSE)</f>
        <v>#N/A</v>
      </c>
      <c r="R76" s="12" t="e">
        <f>Q76*Forside!$B$3/100</f>
        <v>#N/A</v>
      </c>
      <c r="S76" s="44" t="e">
        <f>R76*44/28*Forside!$B$5</f>
        <v>#N/A</v>
      </c>
      <c r="T76" s="45" t="e">
        <f>G76*VLOOKUP(B76,'Data_efterafgrøder og udlæg'!$A$3:$O$10,COLUMN('Data_efterafgrøder og udlæg'!$G$3),FALSE)</f>
        <v>#N/A</v>
      </c>
      <c r="U76" s="45" t="e">
        <f>T76*Forside!$B$3/100</f>
        <v>#N/A</v>
      </c>
      <c r="V76" s="44" t="e">
        <f>U76*44/28*Forside!$B$5</f>
        <v>#N/A</v>
      </c>
      <c r="W76" s="44">
        <f t="shared" si="25"/>
        <v>0</v>
      </c>
      <c r="X76" s="12">
        <f>D76*Forside!$B$8</f>
        <v>0</v>
      </c>
      <c r="Y76" s="54" t="e">
        <f>VLOOKUP(B76,'Data_efterafgrøder og udlæg'!$A$3:$Q$14,COLUMN('Data_efterafgrøder og udlæg'!L73),FALSE)</f>
        <v>#N/A</v>
      </c>
      <c r="Z76" s="54" t="e">
        <f>Y76*Forside!$B$9</f>
        <v>#N/A</v>
      </c>
      <c r="AA76" s="54" t="e">
        <f>VLOOKUP(B76,'Data_efterafgrøder og udlæg'!$A$3:$Q$14,COLUMN('Data_efterafgrøder og udlæg'!M73),FALSE)</f>
        <v>#N/A</v>
      </c>
      <c r="AB76" s="12" t="e">
        <f>Forside!$B$10*AA76</f>
        <v>#N/A</v>
      </c>
      <c r="AC76" s="53" t="e">
        <f>VLOOKUP(B76,'Data_efterafgrøder og udlæg'!$A$3:$R$7,COLUMN('Data_efterafgrøder og udlæg'!P73),FALSE)</f>
        <v>#N/A</v>
      </c>
      <c r="AD76" s="45" t="e">
        <f>AC76*6.4*Forside!$B$7*U76</f>
        <v>#N/A</v>
      </c>
      <c r="AE76" s="12" t="e">
        <f>VLOOKUP(B76,'Data_efterafgrøder og udlæg'!$A$3:$Q$15,COLUMN('Data_efterafgrøder og udlæg'!O73),FALSE)</f>
        <v>#N/A</v>
      </c>
      <c r="AF76" s="45" t="e">
        <f>AE76*1.7*Forside!$B$7*Beregninger_brændstofforbrug!F74</f>
        <v>#N/A</v>
      </c>
      <c r="AG76" s="44" t="e">
        <f t="shared" si="26"/>
        <v>#N/A</v>
      </c>
      <c r="AH76" s="12"/>
      <c r="AI76" s="12">
        <f>AH76*4.6*Forside!$B$6</f>
        <v>0</v>
      </c>
      <c r="AJ76" s="92" t="e">
        <f t="shared" si="17"/>
        <v>#N/A</v>
      </c>
      <c r="AK76" s="45" t="e">
        <f>AJ76*44/28*Forside!$B$5</f>
        <v>#N/A</v>
      </c>
      <c r="AL76" s="44" t="e">
        <f t="shared" si="18"/>
        <v>#N/A</v>
      </c>
      <c r="AM76" s="44" t="e">
        <f t="shared" si="19"/>
        <v>#N/A</v>
      </c>
      <c r="AN76" s="44" t="e">
        <f t="shared" si="20"/>
        <v>#N/A</v>
      </c>
    </row>
    <row r="77" spans="1:40" x14ac:dyDescent="0.2">
      <c r="A77" s="2">
        <f>Forside!B87</f>
        <v>0</v>
      </c>
      <c r="B77" s="2">
        <f>Forside!C87</f>
        <v>0</v>
      </c>
      <c r="C77" s="59">
        <f>Forside!G87</f>
        <v>0</v>
      </c>
      <c r="D77" s="59">
        <f>Forside!K87</f>
        <v>0</v>
      </c>
      <c r="E77" s="59">
        <f>Forside!N87</f>
        <v>0</v>
      </c>
      <c r="F77" s="108" t="e">
        <f>E77*(1/((1-VLOOKUP(B77,'Data_efterafgrøder og udlæg'!$A$3:$J$15,COLUMN('Data_efterafgrøder og udlæg'!$C$1),FALSE))*VLOOKUP(B77,'Data_efterafgrøder og udlæg'!$A$3:$I$12,COLUMN('Data_efterafgrøder og udlæg'!$B$1),FALSE)))</f>
        <v>#N/A</v>
      </c>
      <c r="G77" s="108" t="e">
        <f>F77*VLOOKUP(B77,'Data_efterafgrøder og udlæg'!$A$3:$H$12,COLUMN('Data_efterafgrøder og udlæg'!$C$1),FALSE)</f>
        <v>#N/A</v>
      </c>
      <c r="H77" s="110" t="e">
        <f t="shared" si="21"/>
        <v>#N/A</v>
      </c>
      <c r="I77" s="108" t="e">
        <f>IF(VLOOKUP(B77,'Data_efterafgrøder og udlæg'!$A$3:$O$13,COLUMN('Data_efterafgrøder og udlæg'!$N$1),FALSE)="Ja",(G77+H77),F77)</f>
        <v>#N/A</v>
      </c>
      <c r="J77" s="110" t="e">
        <f t="shared" si="22"/>
        <v>#N/A</v>
      </c>
      <c r="K77" s="110" t="e">
        <f t="shared" si="23"/>
        <v>#N/A</v>
      </c>
      <c r="L77" s="110" t="e">
        <f>VLOOKUP(B77,'Data_efterafgrøder og udlæg'!$A$3:$V$16,COLUMN('Data_efterafgrøder og udlæg'!J74),FALSE)</f>
        <v>#N/A</v>
      </c>
      <c r="M77" s="108" t="e">
        <f>K77*VLOOKUP(B77,'Data_efterafgrøder og udlæg'!$A$3:$Q$12,COLUMN('Data_efterafgrøder og udlæg'!D74),FALSE)*VLOOKUP(B77,'Data_efterafgrøder og udlæg'!$A$3:$R$14,COLUMN('Data_efterafgrøder og udlæg'!E74),FALSE)</f>
        <v>#N/A</v>
      </c>
      <c r="N77" s="108" t="e">
        <f t="shared" si="24"/>
        <v>#N/A</v>
      </c>
      <c r="O77" s="12">
        <f>D77*Forside!$B$3/100</f>
        <v>0</v>
      </c>
      <c r="P77" s="44">
        <f>O77*44/28*Forside!$B$5</f>
        <v>0</v>
      </c>
      <c r="Q77" s="45" t="e">
        <f>H77*VLOOKUP(B77,'Data_efterafgrøder og udlæg'!$A$3:$O$10,COLUMN('Data_efterafgrøder og udlæg'!$H$3),FALSE)</f>
        <v>#N/A</v>
      </c>
      <c r="R77" s="12" t="e">
        <f>Q77*Forside!$B$3/100</f>
        <v>#N/A</v>
      </c>
      <c r="S77" s="44" t="e">
        <f>R77*44/28*Forside!$B$5</f>
        <v>#N/A</v>
      </c>
      <c r="T77" s="45" t="e">
        <f>G77*VLOOKUP(B77,'Data_efterafgrøder og udlæg'!$A$3:$O$10,COLUMN('Data_efterafgrøder og udlæg'!$G$3),FALSE)</f>
        <v>#N/A</v>
      </c>
      <c r="U77" s="45" t="e">
        <f>T77*Forside!$B$3/100</f>
        <v>#N/A</v>
      </c>
      <c r="V77" s="44" t="e">
        <f>U77*44/28*Forside!$B$5</f>
        <v>#N/A</v>
      </c>
      <c r="W77" s="44">
        <f t="shared" si="25"/>
        <v>0</v>
      </c>
      <c r="X77" s="12">
        <f>D77*Forside!$B$8</f>
        <v>0</v>
      </c>
      <c r="Y77" s="54" t="e">
        <f>VLOOKUP(B77,'Data_efterafgrøder og udlæg'!$A$3:$Q$14,COLUMN('Data_efterafgrøder og udlæg'!L74),FALSE)</f>
        <v>#N/A</v>
      </c>
      <c r="Z77" s="54" t="e">
        <f>Y77*Forside!$B$9</f>
        <v>#N/A</v>
      </c>
      <c r="AA77" s="54" t="e">
        <f>VLOOKUP(B77,'Data_efterafgrøder og udlæg'!$A$3:$Q$14,COLUMN('Data_efterafgrøder og udlæg'!M74),FALSE)</f>
        <v>#N/A</v>
      </c>
      <c r="AB77" s="12" t="e">
        <f>Forside!$B$10*AA77</f>
        <v>#N/A</v>
      </c>
      <c r="AC77" s="53" t="e">
        <f>VLOOKUP(B77,'Data_efterafgrøder og udlæg'!$A$3:$R$7,COLUMN('Data_efterafgrøder og udlæg'!P74),FALSE)</f>
        <v>#N/A</v>
      </c>
      <c r="AD77" s="45" t="e">
        <f>AC77*6.4*Forside!$B$7*U77</f>
        <v>#N/A</v>
      </c>
      <c r="AE77" s="12" t="e">
        <f>VLOOKUP(B77,'Data_efterafgrøder og udlæg'!$A$3:$Q$15,COLUMN('Data_efterafgrøder og udlæg'!O74),FALSE)</f>
        <v>#N/A</v>
      </c>
      <c r="AF77" s="45" t="e">
        <f>AE77*1.7*Forside!$B$7*Beregninger_brændstofforbrug!F75</f>
        <v>#N/A</v>
      </c>
      <c r="AG77" s="44" t="e">
        <f t="shared" si="26"/>
        <v>#N/A</v>
      </c>
      <c r="AH77" s="12"/>
      <c r="AI77" s="12">
        <f>AH77*4.6*Forside!$B$6</f>
        <v>0</v>
      </c>
      <c r="AJ77" s="92" t="e">
        <f t="shared" si="17"/>
        <v>#N/A</v>
      </c>
      <c r="AK77" s="45" t="e">
        <f>AJ77*44/28*Forside!$B$5</f>
        <v>#N/A</v>
      </c>
      <c r="AL77" s="44" t="e">
        <f t="shared" si="18"/>
        <v>#N/A</v>
      </c>
      <c r="AM77" s="44" t="e">
        <f t="shared" si="19"/>
        <v>#N/A</v>
      </c>
      <c r="AN77" s="44" t="e">
        <f t="shared" si="20"/>
        <v>#N/A</v>
      </c>
    </row>
    <row r="78" spans="1:40" x14ac:dyDescent="0.2">
      <c r="A78" s="2">
        <f>Forside!B88</f>
        <v>0</v>
      </c>
      <c r="B78" s="2">
        <f>Forside!C88</f>
        <v>0</v>
      </c>
      <c r="C78" s="59">
        <f>Forside!G88</f>
        <v>0</v>
      </c>
      <c r="D78" s="59">
        <f>Forside!K88</f>
        <v>0</v>
      </c>
      <c r="E78" s="59">
        <f>Forside!N88</f>
        <v>0</v>
      </c>
      <c r="F78" s="108" t="e">
        <f>E78*(1/((1-VLOOKUP(B78,'Data_efterafgrøder og udlæg'!$A$3:$J$15,COLUMN('Data_efterafgrøder og udlæg'!$C$1),FALSE))*VLOOKUP(B78,'Data_efterafgrøder og udlæg'!$A$3:$I$12,COLUMN('Data_efterafgrøder og udlæg'!$B$1),FALSE)))</f>
        <v>#N/A</v>
      </c>
      <c r="G78" s="108" t="e">
        <f>F78*VLOOKUP(B78,'Data_efterafgrøder og udlæg'!$A$3:$H$12,COLUMN('Data_efterafgrøder og udlæg'!$C$1),FALSE)</f>
        <v>#N/A</v>
      </c>
      <c r="H78" s="110" t="e">
        <f t="shared" si="21"/>
        <v>#N/A</v>
      </c>
      <c r="I78" s="108" t="e">
        <f>IF(VLOOKUP(B78,'Data_efterafgrøder og udlæg'!$A$3:$O$13,COLUMN('Data_efterafgrøder og udlæg'!$N$1),FALSE)="Ja",(G78+H78),F78)</f>
        <v>#N/A</v>
      </c>
      <c r="J78" s="110" t="e">
        <f t="shared" si="22"/>
        <v>#N/A</v>
      </c>
      <c r="K78" s="110" t="e">
        <f t="shared" si="23"/>
        <v>#N/A</v>
      </c>
      <c r="L78" s="110" t="e">
        <f>VLOOKUP(B78,'Data_efterafgrøder og udlæg'!$A$3:$V$16,COLUMN('Data_efterafgrøder og udlæg'!J75),FALSE)</f>
        <v>#N/A</v>
      </c>
      <c r="M78" s="108" t="e">
        <f>K78*VLOOKUP(B78,'Data_efterafgrøder og udlæg'!$A$3:$Q$12,COLUMN('Data_efterafgrøder og udlæg'!D75),FALSE)*VLOOKUP(B78,'Data_efterafgrøder og udlæg'!$A$3:$R$14,COLUMN('Data_efterafgrøder og udlæg'!E75),FALSE)</f>
        <v>#N/A</v>
      </c>
      <c r="N78" s="108" t="e">
        <f t="shared" si="24"/>
        <v>#N/A</v>
      </c>
      <c r="O78" s="12">
        <f>D78*Forside!$B$3/100</f>
        <v>0</v>
      </c>
      <c r="P78" s="44">
        <f>O78*44/28*Forside!$B$5</f>
        <v>0</v>
      </c>
      <c r="Q78" s="45" t="e">
        <f>H78*VLOOKUP(B78,'Data_efterafgrøder og udlæg'!$A$3:$O$10,COLUMN('Data_efterafgrøder og udlæg'!$H$3),FALSE)</f>
        <v>#N/A</v>
      </c>
      <c r="R78" s="12" t="e">
        <f>Q78*Forside!$B$3/100</f>
        <v>#N/A</v>
      </c>
      <c r="S78" s="44" t="e">
        <f>R78*44/28*Forside!$B$5</f>
        <v>#N/A</v>
      </c>
      <c r="T78" s="45" t="e">
        <f>G78*VLOOKUP(B78,'Data_efterafgrøder og udlæg'!$A$3:$O$10,COLUMN('Data_efterafgrøder og udlæg'!$G$3),FALSE)</f>
        <v>#N/A</v>
      </c>
      <c r="U78" s="45" t="e">
        <f>T78*Forside!$B$3/100</f>
        <v>#N/A</v>
      </c>
      <c r="V78" s="44" t="e">
        <f>U78*44/28*Forside!$B$5</f>
        <v>#N/A</v>
      </c>
      <c r="W78" s="44">
        <f t="shared" si="25"/>
        <v>0</v>
      </c>
      <c r="X78" s="12">
        <f>D78*Forside!$B$8</f>
        <v>0</v>
      </c>
      <c r="Y78" s="54" t="e">
        <f>VLOOKUP(B78,'Data_efterafgrøder og udlæg'!$A$3:$Q$14,COLUMN('Data_efterafgrøder og udlæg'!L75),FALSE)</f>
        <v>#N/A</v>
      </c>
      <c r="Z78" s="54" t="e">
        <f>Y78*Forside!$B$9</f>
        <v>#N/A</v>
      </c>
      <c r="AA78" s="54" t="e">
        <f>VLOOKUP(B78,'Data_efterafgrøder og udlæg'!$A$3:$Q$14,COLUMN('Data_efterafgrøder og udlæg'!M75),FALSE)</f>
        <v>#N/A</v>
      </c>
      <c r="AB78" s="12" t="e">
        <f>Forside!$B$10*AA78</f>
        <v>#N/A</v>
      </c>
      <c r="AC78" s="53" t="e">
        <f>VLOOKUP(B78,'Data_efterafgrøder og udlæg'!$A$3:$R$7,COLUMN('Data_efterafgrøder og udlæg'!P75),FALSE)</f>
        <v>#N/A</v>
      </c>
      <c r="AD78" s="45" t="e">
        <f>AC78*6.4*Forside!$B$7*U78</f>
        <v>#N/A</v>
      </c>
      <c r="AE78" s="12" t="e">
        <f>VLOOKUP(B78,'Data_efterafgrøder og udlæg'!$A$3:$Q$15,COLUMN('Data_efterafgrøder og udlæg'!O75),FALSE)</f>
        <v>#N/A</v>
      </c>
      <c r="AF78" s="45" t="e">
        <f>AE78*1.7*Forside!$B$7*Beregninger_brændstofforbrug!F76</f>
        <v>#N/A</v>
      </c>
      <c r="AG78" s="44" t="e">
        <f t="shared" si="26"/>
        <v>#N/A</v>
      </c>
      <c r="AH78" s="12"/>
      <c r="AI78" s="12">
        <f>AH78*4.6*Forside!$B$6</f>
        <v>0</v>
      </c>
      <c r="AJ78" s="92" t="e">
        <f t="shared" si="17"/>
        <v>#N/A</v>
      </c>
      <c r="AK78" s="45" t="e">
        <f>AJ78*44/28*Forside!$B$5</f>
        <v>#N/A</v>
      </c>
      <c r="AL78" s="44" t="e">
        <f t="shared" si="18"/>
        <v>#N/A</v>
      </c>
      <c r="AM78" s="44" t="e">
        <f t="shared" si="19"/>
        <v>#N/A</v>
      </c>
      <c r="AN78" s="44" t="e">
        <f t="shared" si="20"/>
        <v>#N/A</v>
      </c>
    </row>
    <row r="79" spans="1:40" x14ac:dyDescent="0.2">
      <c r="A79" s="2">
        <f>Forside!B89</f>
        <v>0</v>
      </c>
      <c r="B79" s="2">
        <f>Forside!C89</f>
        <v>0</v>
      </c>
      <c r="C79" s="59">
        <f>Forside!G89</f>
        <v>0</v>
      </c>
      <c r="D79" s="59">
        <f>Forside!K89</f>
        <v>0</v>
      </c>
      <c r="E79" s="59">
        <f>Forside!N89</f>
        <v>0</v>
      </c>
      <c r="F79" s="108" t="e">
        <f>E79*(1/((1-VLOOKUP(B79,'Data_efterafgrøder og udlæg'!$A$3:$J$15,COLUMN('Data_efterafgrøder og udlæg'!$C$1),FALSE))*VLOOKUP(B79,'Data_efterafgrøder og udlæg'!$A$3:$I$12,COLUMN('Data_efterafgrøder og udlæg'!$B$1),FALSE)))</f>
        <v>#N/A</v>
      </c>
      <c r="G79" s="108" t="e">
        <f>F79*VLOOKUP(B79,'Data_efterafgrøder og udlæg'!$A$3:$H$12,COLUMN('Data_efterafgrøder og udlæg'!$C$1),FALSE)</f>
        <v>#N/A</v>
      </c>
      <c r="H79" s="110" t="e">
        <f t="shared" si="21"/>
        <v>#N/A</v>
      </c>
      <c r="I79" s="108" t="e">
        <f>IF(VLOOKUP(B79,'Data_efterafgrøder og udlæg'!$A$3:$O$13,COLUMN('Data_efterafgrøder og udlæg'!$N$1),FALSE)="Ja",(G79+H79),F79)</f>
        <v>#N/A</v>
      </c>
      <c r="J79" s="110" t="e">
        <f t="shared" si="22"/>
        <v>#N/A</v>
      </c>
      <c r="K79" s="110" t="e">
        <f t="shared" si="23"/>
        <v>#N/A</v>
      </c>
      <c r="L79" s="110" t="e">
        <f>VLOOKUP(B79,'Data_efterafgrøder og udlæg'!$A$3:$V$16,COLUMN('Data_efterafgrøder og udlæg'!J76),FALSE)</f>
        <v>#N/A</v>
      </c>
      <c r="M79" s="108" t="e">
        <f>K79*VLOOKUP(B79,'Data_efterafgrøder og udlæg'!$A$3:$Q$12,COLUMN('Data_efterafgrøder og udlæg'!D76),FALSE)*VLOOKUP(B79,'Data_efterafgrøder og udlæg'!$A$3:$R$14,COLUMN('Data_efterafgrøder og udlæg'!E76),FALSE)</f>
        <v>#N/A</v>
      </c>
      <c r="N79" s="108" t="e">
        <f t="shared" si="24"/>
        <v>#N/A</v>
      </c>
      <c r="O79" s="12">
        <f>D79*Forside!$B$3/100</f>
        <v>0</v>
      </c>
      <c r="P79" s="44">
        <f>O79*44/28*Forside!$B$5</f>
        <v>0</v>
      </c>
      <c r="Q79" s="45" t="e">
        <f>H79*VLOOKUP(B79,'Data_efterafgrøder og udlæg'!$A$3:$O$10,COLUMN('Data_efterafgrøder og udlæg'!$H$3),FALSE)</f>
        <v>#N/A</v>
      </c>
      <c r="R79" s="12" t="e">
        <f>Q79*Forside!$B$3/100</f>
        <v>#N/A</v>
      </c>
      <c r="S79" s="44" t="e">
        <f>R79*44/28*Forside!$B$5</f>
        <v>#N/A</v>
      </c>
      <c r="T79" s="45" t="e">
        <f>G79*VLOOKUP(B79,'Data_efterafgrøder og udlæg'!$A$3:$O$10,COLUMN('Data_efterafgrøder og udlæg'!$G$3),FALSE)</f>
        <v>#N/A</v>
      </c>
      <c r="U79" s="45" t="e">
        <f>T79*Forside!$B$3/100</f>
        <v>#N/A</v>
      </c>
      <c r="V79" s="44" t="e">
        <f>U79*44/28*Forside!$B$5</f>
        <v>#N/A</v>
      </c>
      <c r="W79" s="44">
        <f t="shared" si="25"/>
        <v>0</v>
      </c>
      <c r="X79" s="12">
        <f>D79*Forside!$B$8</f>
        <v>0</v>
      </c>
      <c r="Y79" s="54" t="e">
        <f>VLOOKUP(B79,'Data_efterafgrøder og udlæg'!$A$3:$Q$14,COLUMN('Data_efterafgrøder og udlæg'!L76),FALSE)</f>
        <v>#N/A</v>
      </c>
      <c r="Z79" s="54" t="e">
        <f>Y79*Forside!$B$9</f>
        <v>#N/A</v>
      </c>
      <c r="AA79" s="54" t="e">
        <f>VLOOKUP(B79,'Data_efterafgrøder og udlæg'!$A$3:$Q$14,COLUMN('Data_efterafgrøder og udlæg'!M76),FALSE)</f>
        <v>#N/A</v>
      </c>
      <c r="AB79" s="12" t="e">
        <f>Forside!$B$10*AA79</f>
        <v>#N/A</v>
      </c>
      <c r="AC79" s="53" t="e">
        <f>VLOOKUP(B79,'Data_efterafgrøder og udlæg'!$A$3:$R$7,COLUMN('Data_efterafgrøder og udlæg'!P76),FALSE)</f>
        <v>#N/A</v>
      </c>
      <c r="AD79" s="45" t="e">
        <f>AC79*6.4*Forside!$B$7*U79</f>
        <v>#N/A</v>
      </c>
      <c r="AE79" s="12" t="e">
        <f>VLOOKUP(B79,'Data_efterafgrøder og udlæg'!$A$3:$Q$15,COLUMN('Data_efterafgrøder og udlæg'!O76),FALSE)</f>
        <v>#N/A</v>
      </c>
      <c r="AF79" s="45" t="e">
        <f>AE79*1.7*Forside!$B$7*Beregninger_brændstofforbrug!F77</f>
        <v>#N/A</v>
      </c>
      <c r="AG79" s="44" t="e">
        <f t="shared" si="26"/>
        <v>#N/A</v>
      </c>
      <c r="AH79" s="12"/>
      <c r="AI79" s="12">
        <f>AH79*4.6*Forside!$B$6</f>
        <v>0</v>
      </c>
      <c r="AJ79" s="92" t="e">
        <f t="shared" si="17"/>
        <v>#N/A</v>
      </c>
      <c r="AK79" s="45" t="e">
        <f>AJ79*44/28*Forside!$B$5</f>
        <v>#N/A</v>
      </c>
      <c r="AL79" s="44" t="e">
        <f t="shared" si="18"/>
        <v>#N/A</v>
      </c>
      <c r="AM79" s="44" t="e">
        <f t="shared" si="19"/>
        <v>#N/A</v>
      </c>
      <c r="AN79" s="44" t="e">
        <f t="shared" si="20"/>
        <v>#N/A</v>
      </c>
    </row>
    <row r="80" spans="1:40" x14ac:dyDescent="0.2">
      <c r="A80" s="2">
        <f>Forside!B90</f>
        <v>0</v>
      </c>
      <c r="B80" s="2">
        <f>Forside!C90</f>
        <v>0</v>
      </c>
      <c r="C80" s="59">
        <f>Forside!G90</f>
        <v>0</v>
      </c>
      <c r="D80" s="59">
        <f>Forside!K90</f>
        <v>0</v>
      </c>
      <c r="E80" s="59">
        <f>Forside!N90</f>
        <v>0</v>
      </c>
      <c r="F80" s="108" t="e">
        <f>E80*(1/((1-VLOOKUP(B80,'Data_efterafgrøder og udlæg'!$A$3:$J$15,COLUMN('Data_efterafgrøder og udlæg'!$C$1),FALSE))*VLOOKUP(B80,'Data_efterafgrøder og udlæg'!$A$3:$I$12,COLUMN('Data_efterafgrøder og udlæg'!$B$1),FALSE)))</f>
        <v>#N/A</v>
      </c>
      <c r="G80" s="108" t="e">
        <f>F80*VLOOKUP(B80,'Data_efterafgrøder og udlæg'!$A$3:$H$12,COLUMN('Data_efterafgrøder og udlæg'!$C$1),FALSE)</f>
        <v>#N/A</v>
      </c>
      <c r="H80" s="110" t="e">
        <f t="shared" si="21"/>
        <v>#N/A</v>
      </c>
      <c r="I80" s="108" t="e">
        <f>IF(VLOOKUP(B80,'Data_efterafgrøder og udlæg'!$A$3:$O$13,COLUMN('Data_efterafgrøder og udlæg'!$N$1),FALSE)="Ja",(G80+H80),F80)</f>
        <v>#N/A</v>
      </c>
      <c r="J80" s="110" t="e">
        <f t="shared" si="22"/>
        <v>#N/A</v>
      </c>
      <c r="K80" s="110" t="e">
        <f t="shared" si="23"/>
        <v>#N/A</v>
      </c>
      <c r="L80" s="110" t="e">
        <f>VLOOKUP(B80,'Data_efterafgrøder og udlæg'!$A$3:$V$16,COLUMN('Data_efterafgrøder og udlæg'!J77),FALSE)</f>
        <v>#N/A</v>
      </c>
      <c r="M80" s="108" t="e">
        <f>K80*VLOOKUP(B80,'Data_efterafgrøder og udlæg'!$A$3:$Q$12,COLUMN('Data_efterafgrøder og udlæg'!D77),FALSE)*VLOOKUP(B80,'Data_efterafgrøder og udlæg'!$A$3:$R$14,COLUMN('Data_efterafgrøder og udlæg'!E77),FALSE)</f>
        <v>#N/A</v>
      </c>
      <c r="N80" s="108" t="e">
        <f t="shared" si="24"/>
        <v>#N/A</v>
      </c>
      <c r="O80" s="12">
        <f>D80*Forside!$B$3/100</f>
        <v>0</v>
      </c>
      <c r="P80" s="44">
        <f>O80*44/28*Forside!$B$5</f>
        <v>0</v>
      </c>
      <c r="Q80" s="45" t="e">
        <f>H80*VLOOKUP(B80,'Data_efterafgrøder og udlæg'!$A$3:$O$10,COLUMN('Data_efterafgrøder og udlæg'!$H$3),FALSE)</f>
        <v>#N/A</v>
      </c>
      <c r="R80" s="12" t="e">
        <f>Q80*Forside!$B$3/100</f>
        <v>#N/A</v>
      </c>
      <c r="S80" s="44" t="e">
        <f>R80*44/28*Forside!$B$5</f>
        <v>#N/A</v>
      </c>
      <c r="T80" s="45" t="e">
        <f>G80*VLOOKUP(B80,'Data_efterafgrøder og udlæg'!$A$3:$O$10,COLUMN('Data_efterafgrøder og udlæg'!$G$3),FALSE)</f>
        <v>#N/A</v>
      </c>
      <c r="U80" s="45" t="e">
        <f>T80*Forside!$B$3/100</f>
        <v>#N/A</v>
      </c>
      <c r="V80" s="44" t="e">
        <f>U80*44/28*Forside!$B$5</f>
        <v>#N/A</v>
      </c>
      <c r="W80" s="44">
        <f t="shared" si="25"/>
        <v>0</v>
      </c>
      <c r="X80" s="12">
        <f>D80*Forside!$B$8</f>
        <v>0</v>
      </c>
      <c r="Y80" s="54" t="e">
        <f>VLOOKUP(B80,'Data_efterafgrøder og udlæg'!$A$3:$Q$14,COLUMN('Data_efterafgrøder og udlæg'!L77),FALSE)</f>
        <v>#N/A</v>
      </c>
      <c r="Z80" s="54" t="e">
        <f>Y80*Forside!$B$9</f>
        <v>#N/A</v>
      </c>
      <c r="AA80" s="54" t="e">
        <f>VLOOKUP(B80,'Data_efterafgrøder og udlæg'!$A$3:$Q$14,COLUMN('Data_efterafgrøder og udlæg'!M77),FALSE)</f>
        <v>#N/A</v>
      </c>
      <c r="AB80" s="12" t="e">
        <f>Forside!$B$10*AA80</f>
        <v>#N/A</v>
      </c>
      <c r="AC80" s="53" t="e">
        <f>VLOOKUP(B80,'Data_efterafgrøder og udlæg'!$A$3:$R$7,COLUMN('Data_efterafgrøder og udlæg'!P77),FALSE)</f>
        <v>#N/A</v>
      </c>
      <c r="AD80" s="45" t="e">
        <f>AC80*6.4*Forside!$B$7*U80</f>
        <v>#N/A</v>
      </c>
      <c r="AE80" s="12" t="e">
        <f>VLOOKUP(B80,'Data_efterafgrøder og udlæg'!$A$3:$Q$15,COLUMN('Data_efterafgrøder og udlæg'!O77),FALSE)</f>
        <v>#N/A</v>
      </c>
      <c r="AF80" s="45" t="e">
        <f>AE80*1.7*Forside!$B$7*Beregninger_brændstofforbrug!F78</f>
        <v>#N/A</v>
      </c>
      <c r="AG80" s="44" t="e">
        <f t="shared" si="26"/>
        <v>#N/A</v>
      </c>
      <c r="AH80" s="12"/>
      <c r="AI80" s="12">
        <f>AH80*4.6*Forside!$B$6</f>
        <v>0</v>
      </c>
      <c r="AJ80" s="92" t="e">
        <f t="shared" si="17"/>
        <v>#N/A</v>
      </c>
      <c r="AK80" s="45" t="e">
        <f>AJ80*44/28*Forside!$B$5</f>
        <v>#N/A</v>
      </c>
      <c r="AL80" s="44" t="e">
        <f t="shared" si="18"/>
        <v>#N/A</v>
      </c>
      <c r="AM80" s="44" t="e">
        <f t="shared" si="19"/>
        <v>#N/A</v>
      </c>
      <c r="AN80" s="44" t="e">
        <f t="shared" si="20"/>
        <v>#N/A</v>
      </c>
    </row>
    <row r="81" spans="1:40" x14ac:dyDescent="0.2">
      <c r="A81" s="2">
        <f>Forside!B91</f>
        <v>0</v>
      </c>
      <c r="B81" s="2">
        <f>Forside!C91</f>
        <v>0</v>
      </c>
      <c r="C81" s="59">
        <f>Forside!G91</f>
        <v>0</v>
      </c>
      <c r="D81" s="59">
        <f>Forside!K91</f>
        <v>0</v>
      </c>
      <c r="E81" s="59">
        <f>Forside!N91</f>
        <v>0</v>
      </c>
      <c r="F81" s="108" t="e">
        <f>E81*(1/((1-VLOOKUP(B81,'Data_efterafgrøder og udlæg'!$A$3:$J$15,COLUMN('Data_efterafgrøder og udlæg'!$C$1),FALSE))*VLOOKUP(B81,'Data_efterafgrøder og udlæg'!$A$3:$I$12,COLUMN('Data_efterafgrøder og udlæg'!$B$1),FALSE)))</f>
        <v>#N/A</v>
      </c>
      <c r="G81" s="108" t="e">
        <f>F81*VLOOKUP(B81,'Data_efterafgrøder og udlæg'!$A$3:$H$12,COLUMN('Data_efterafgrøder og udlæg'!$C$1),FALSE)</f>
        <v>#N/A</v>
      </c>
      <c r="H81" s="110" t="e">
        <f t="shared" si="21"/>
        <v>#N/A</v>
      </c>
      <c r="I81" s="108" t="e">
        <f>IF(VLOOKUP(B81,'Data_efterafgrøder og udlæg'!$A$3:$O$13,COLUMN('Data_efterafgrøder og udlæg'!$N$1),FALSE)="Ja",(G81+H81),F81)</f>
        <v>#N/A</v>
      </c>
      <c r="J81" s="110" t="e">
        <f t="shared" si="22"/>
        <v>#N/A</v>
      </c>
      <c r="K81" s="110" t="e">
        <f t="shared" si="23"/>
        <v>#N/A</v>
      </c>
      <c r="L81" s="110" t="e">
        <f>VLOOKUP(B81,'Data_efterafgrøder og udlæg'!$A$3:$V$16,COLUMN('Data_efterafgrøder og udlæg'!J78),FALSE)</f>
        <v>#N/A</v>
      </c>
      <c r="M81" s="108" t="e">
        <f>K81*VLOOKUP(B81,'Data_efterafgrøder og udlæg'!$A$3:$Q$12,COLUMN('Data_efterafgrøder og udlæg'!D78),FALSE)*VLOOKUP(B81,'Data_efterafgrøder og udlæg'!$A$3:$R$14,COLUMN('Data_efterafgrøder og udlæg'!E78),FALSE)</f>
        <v>#N/A</v>
      </c>
      <c r="N81" s="108" t="e">
        <f t="shared" si="24"/>
        <v>#N/A</v>
      </c>
      <c r="O81" s="12">
        <f>D81*Forside!$B$3/100</f>
        <v>0</v>
      </c>
      <c r="P81" s="44">
        <f>O81*44/28*Forside!$B$5</f>
        <v>0</v>
      </c>
      <c r="Q81" s="45" t="e">
        <f>H81*VLOOKUP(B81,'Data_efterafgrøder og udlæg'!$A$3:$O$10,COLUMN('Data_efterafgrøder og udlæg'!$H$3),FALSE)</f>
        <v>#N/A</v>
      </c>
      <c r="R81" s="12" t="e">
        <f>Q81*Forside!$B$3/100</f>
        <v>#N/A</v>
      </c>
      <c r="S81" s="44" t="e">
        <f>R81*44/28*Forside!$B$5</f>
        <v>#N/A</v>
      </c>
      <c r="T81" s="45" t="e">
        <f>G81*VLOOKUP(B81,'Data_efterafgrøder og udlæg'!$A$3:$O$10,COLUMN('Data_efterafgrøder og udlæg'!$G$3),FALSE)</f>
        <v>#N/A</v>
      </c>
      <c r="U81" s="45" t="e">
        <f>T81*Forside!$B$3/100</f>
        <v>#N/A</v>
      </c>
      <c r="V81" s="44" t="e">
        <f>U81*44/28*Forside!$B$5</f>
        <v>#N/A</v>
      </c>
      <c r="W81" s="44">
        <f t="shared" si="25"/>
        <v>0</v>
      </c>
      <c r="X81" s="12">
        <f>D81*Forside!$B$8</f>
        <v>0</v>
      </c>
      <c r="Y81" s="54" t="e">
        <f>VLOOKUP(B81,'Data_efterafgrøder og udlæg'!$A$3:$Q$14,COLUMN('Data_efterafgrøder og udlæg'!L78),FALSE)</f>
        <v>#N/A</v>
      </c>
      <c r="Z81" s="54" t="e">
        <f>Y81*Forside!$B$9</f>
        <v>#N/A</v>
      </c>
      <c r="AA81" s="54" t="e">
        <f>VLOOKUP(B81,'Data_efterafgrøder og udlæg'!$A$3:$Q$14,COLUMN('Data_efterafgrøder og udlæg'!M78),FALSE)</f>
        <v>#N/A</v>
      </c>
      <c r="AB81" s="12" t="e">
        <f>Forside!$B$10*AA81</f>
        <v>#N/A</v>
      </c>
      <c r="AC81" s="53" t="e">
        <f>VLOOKUP(B81,'Data_efterafgrøder og udlæg'!$A$3:$R$7,COLUMN('Data_efterafgrøder og udlæg'!P78),FALSE)</f>
        <v>#N/A</v>
      </c>
      <c r="AD81" s="45" t="e">
        <f>AC81*6.4*Forside!$B$7*U81</f>
        <v>#N/A</v>
      </c>
      <c r="AE81" s="12" t="e">
        <f>VLOOKUP(B81,'Data_efterafgrøder og udlæg'!$A$3:$Q$15,COLUMN('Data_efterafgrøder og udlæg'!O78),FALSE)</f>
        <v>#N/A</v>
      </c>
      <c r="AF81" s="45" t="e">
        <f>AE81*1.7*Forside!$B$7*Beregninger_brændstofforbrug!F79</f>
        <v>#N/A</v>
      </c>
      <c r="AG81" s="44" t="e">
        <f t="shared" si="26"/>
        <v>#N/A</v>
      </c>
      <c r="AH81" s="12"/>
      <c r="AI81" s="12">
        <f>AH81*4.6*Forside!$B$6</f>
        <v>0</v>
      </c>
      <c r="AJ81" s="92" t="e">
        <f t="shared" si="17"/>
        <v>#N/A</v>
      </c>
      <c r="AK81" s="45" t="e">
        <f>AJ81*44/28*Forside!$B$5</f>
        <v>#N/A</v>
      </c>
      <c r="AL81" s="44" t="e">
        <f t="shared" si="18"/>
        <v>#N/A</v>
      </c>
      <c r="AM81" s="44" t="e">
        <f t="shared" si="19"/>
        <v>#N/A</v>
      </c>
      <c r="AN81" s="44" t="e">
        <f t="shared" si="20"/>
        <v>#N/A</v>
      </c>
    </row>
    <row r="82" spans="1:40" x14ac:dyDescent="0.2">
      <c r="A82" s="2">
        <f>Forside!B92</f>
        <v>0</v>
      </c>
      <c r="B82" s="2">
        <f>Forside!C92</f>
        <v>0</v>
      </c>
      <c r="C82" s="59">
        <f>Forside!G92</f>
        <v>0</v>
      </c>
      <c r="D82" s="59">
        <f>Forside!K92</f>
        <v>0</v>
      </c>
      <c r="E82" s="59">
        <f>Forside!N92</f>
        <v>0</v>
      </c>
      <c r="F82" s="108" t="e">
        <f>E82*(1/((1-VLOOKUP(B82,'Data_efterafgrøder og udlæg'!$A$3:$J$15,COLUMN('Data_efterafgrøder og udlæg'!$C$1),FALSE))*VLOOKUP(B82,'Data_efterafgrøder og udlæg'!$A$3:$I$12,COLUMN('Data_efterafgrøder og udlæg'!$B$1),FALSE)))</f>
        <v>#N/A</v>
      </c>
      <c r="G82" s="108" t="e">
        <f>F82*VLOOKUP(B82,'Data_efterafgrøder og udlæg'!$A$3:$H$12,COLUMN('Data_efterafgrøder og udlæg'!$C$1),FALSE)</f>
        <v>#N/A</v>
      </c>
      <c r="H82" s="110" t="e">
        <f t="shared" si="21"/>
        <v>#N/A</v>
      </c>
      <c r="I82" s="108" t="e">
        <f>IF(VLOOKUP(B82,'Data_efterafgrøder og udlæg'!$A$3:$O$13,COLUMN('Data_efterafgrøder og udlæg'!$N$1),FALSE)="Ja",(G82+H82),F82)</f>
        <v>#N/A</v>
      </c>
      <c r="J82" s="110" t="e">
        <f t="shared" si="22"/>
        <v>#N/A</v>
      </c>
      <c r="K82" s="110" t="e">
        <f t="shared" si="23"/>
        <v>#N/A</v>
      </c>
      <c r="L82" s="110" t="e">
        <f>VLOOKUP(B82,'Data_efterafgrøder og udlæg'!$A$3:$V$16,COLUMN('Data_efterafgrøder og udlæg'!J79),FALSE)</f>
        <v>#N/A</v>
      </c>
      <c r="M82" s="108" t="e">
        <f>K82*VLOOKUP(B82,'Data_efterafgrøder og udlæg'!$A$3:$Q$12,COLUMN('Data_efterafgrøder og udlæg'!D79),FALSE)*VLOOKUP(B82,'Data_efterafgrøder og udlæg'!$A$3:$R$14,COLUMN('Data_efterafgrøder og udlæg'!E79),FALSE)</f>
        <v>#N/A</v>
      </c>
      <c r="N82" s="108" t="e">
        <f t="shared" si="24"/>
        <v>#N/A</v>
      </c>
      <c r="O82" s="12">
        <f>D82*Forside!$B$3/100</f>
        <v>0</v>
      </c>
      <c r="P82" s="44">
        <f>O82*44/28*Forside!$B$5</f>
        <v>0</v>
      </c>
      <c r="Q82" s="45" t="e">
        <f>H82*VLOOKUP(B82,'Data_efterafgrøder og udlæg'!$A$3:$O$10,COLUMN('Data_efterafgrøder og udlæg'!$H$3),FALSE)</f>
        <v>#N/A</v>
      </c>
      <c r="R82" s="12" t="e">
        <f>Q82*Forside!$B$3/100</f>
        <v>#N/A</v>
      </c>
      <c r="S82" s="44" t="e">
        <f>R82*44/28*Forside!$B$5</f>
        <v>#N/A</v>
      </c>
      <c r="T82" s="45" t="e">
        <f>G82*VLOOKUP(B82,'Data_efterafgrøder og udlæg'!$A$3:$O$10,COLUMN('Data_efterafgrøder og udlæg'!$G$3),FALSE)</f>
        <v>#N/A</v>
      </c>
      <c r="U82" s="45" t="e">
        <f>T82*Forside!$B$3/100</f>
        <v>#N/A</v>
      </c>
      <c r="V82" s="44" t="e">
        <f>U82*44/28*Forside!$B$5</f>
        <v>#N/A</v>
      </c>
      <c r="W82" s="44">
        <f t="shared" si="25"/>
        <v>0</v>
      </c>
      <c r="X82" s="12">
        <f>D82*Forside!$B$8</f>
        <v>0</v>
      </c>
      <c r="Y82" s="54" t="e">
        <f>VLOOKUP(B82,'Data_efterafgrøder og udlæg'!$A$3:$Q$14,COLUMN('Data_efterafgrøder og udlæg'!L79),FALSE)</f>
        <v>#N/A</v>
      </c>
      <c r="Z82" s="54" t="e">
        <f>Y82*Forside!$B$9</f>
        <v>#N/A</v>
      </c>
      <c r="AA82" s="54" t="e">
        <f>VLOOKUP(B82,'Data_efterafgrøder og udlæg'!$A$3:$Q$14,COLUMN('Data_efterafgrøder og udlæg'!M79),FALSE)</f>
        <v>#N/A</v>
      </c>
      <c r="AB82" s="12" t="e">
        <f>Forside!$B$10*AA82</f>
        <v>#N/A</v>
      </c>
      <c r="AC82" s="53" t="e">
        <f>VLOOKUP(B82,'Data_efterafgrøder og udlæg'!$A$3:$R$7,COLUMN('Data_efterafgrøder og udlæg'!P79),FALSE)</f>
        <v>#N/A</v>
      </c>
      <c r="AD82" s="45" t="e">
        <f>AC82*6.4*Forside!$B$7*U82</f>
        <v>#N/A</v>
      </c>
      <c r="AE82" s="12" t="e">
        <f>VLOOKUP(B82,'Data_efterafgrøder og udlæg'!$A$3:$Q$15,COLUMN('Data_efterafgrøder og udlæg'!O79),FALSE)</f>
        <v>#N/A</v>
      </c>
      <c r="AF82" s="45" t="e">
        <f>AE82*1.7*Forside!$B$7*Beregninger_brændstofforbrug!F80</f>
        <v>#N/A</v>
      </c>
      <c r="AG82" s="44" t="e">
        <f t="shared" si="26"/>
        <v>#N/A</v>
      </c>
      <c r="AH82" s="12"/>
      <c r="AI82" s="12">
        <f>AH82*4.6*Forside!$B$6</f>
        <v>0</v>
      </c>
      <c r="AJ82" s="92" t="e">
        <f t="shared" si="17"/>
        <v>#N/A</v>
      </c>
      <c r="AK82" s="45" t="e">
        <f>AJ82*44/28*Forside!$B$5</f>
        <v>#N/A</v>
      </c>
      <c r="AL82" s="44" t="e">
        <f t="shared" si="18"/>
        <v>#N/A</v>
      </c>
      <c r="AM82" s="44" t="e">
        <f t="shared" si="19"/>
        <v>#N/A</v>
      </c>
      <c r="AN82" s="44" t="e">
        <f t="shared" si="20"/>
        <v>#N/A</v>
      </c>
    </row>
    <row r="83" spans="1:40" x14ac:dyDescent="0.2">
      <c r="A83" s="2">
        <f>Forside!B93</f>
        <v>0</v>
      </c>
      <c r="B83" s="2">
        <f>Forside!C93</f>
        <v>0</v>
      </c>
      <c r="C83" s="59">
        <f>Forside!G93</f>
        <v>0</v>
      </c>
      <c r="D83" s="59">
        <f>Forside!K93</f>
        <v>0</v>
      </c>
      <c r="E83" s="59">
        <f>Forside!N93</f>
        <v>0</v>
      </c>
      <c r="F83" s="108" t="e">
        <f>E83*(1/((1-VLOOKUP(B83,'Data_efterafgrøder og udlæg'!$A$3:$J$15,COLUMN('Data_efterafgrøder og udlæg'!$C$1),FALSE))*VLOOKUP(B83,'Data_efterafgrøder og udlæg'!$A$3:$I$12,COLUMN('Data_efterafgrøder og udlæg'!$B$1),FALSE)))</f>
        <v>#N/A</v>
      </c>
      <c r="G83" s="108" t="e">
        <f>F83*VLOOKUP(B83,'Data_efterafgrøder og udlæg'!$A$3:$H$12,COLUMN('Data_efterafgrøder og udlæg'!$C$1),FALSE)</f>
        <v>#N/A</v>
      </c>
      <c r="H83" s="110" t="e">
        <f t="shared" si="21"/>
        <v>#N/A</v>
      </c>
      <c r="I83" s="108" t="e">
        <f>IF(VLOOKUP(B83,'Data_efterafgrøder og udlæg'!$A$3:$O$13,COLUMN('Data_efterafgrøder og udlæg'!$N$1),FALSE)="Ja",(G83+H83),F83)</f>
        <v>#N/A</v>
      </c>
      <c r="J83" s="110" t="e">
        <f t="shared" si="22"/>
        <v>#N/A</v>
      </c>
      <c r="K83" s="110" t="e">
        <f t="shared" si="23"/>
        <v>#N/A</v>
      </c>
      <c r="L83" s="110" t="e">
        <f>VLOOKUP(B83,'Data_efterafgrøder og udlæg'!$A$3:$V$16,COLUMN('Data_efterafgrøder og udlæg'!J80),FALSE)</f>
        <v>#N/A</v>
      </c>
      <c r="M83" s="108" t="e">
        <f>K83*VLOOKUP(B83,'Data_efterafgrøder og udlæg'!$A$3:$Q$12,COLUMN('Data_efterafgrøder og udlæg'!D80),FALSE)*VLOOKUP(B83,'Data_efterafgrøder og udlæg'!$A$3:$R$14,COLUMN('Data_efterafgrøder og udlæg'!E80),FALSE)</f>
        <v>#N/A</v>
      </c>
      <c r="N83" s="108" t="e">
        <f t="shared" si="24"/>
        <v>#N/A</v>
      </c>
      <c r="O83" s="12">
        <f>D83*Forside!$B$3/100</f>
        <v>0</v>
      </c>
      <c r="P83" s="44">
        <f>O83*44/28*Forside!$B$5</f>
        <v>0</v>
      </c>
      <c r="Q83" s="45" t="e">
        <f>H83*VLOOKUP(B83,'Data_efterafgrøder og udlæg'!$A$3:$O$10,COLUMN('Data_efterafgrøder og udlæg'!$H$3),FALSE)</f>
        <v>#N/A</v>
      </c>
      <c r="R83" s="12" t="e">
        <f>Q83*Forside!$B$3/100</f>
        <v>#N/A</v>
      </c>
      <c r="S83" s="44" t="e">
        <f>R83*44/28*Forside!$B$5</f>
        <v>#N/A</v>
      </c>
      <c r="T83" s="45" t="e">
        <f>G83*VLOOKUP(B83,'Data_efterafgrøder og udlæg'!$A$3:$O$10,COLUMN('Data_efterafgrøder og udlæg'!$G$3),FALSE)</f>
        <v>#N/A</v>
      </c>
      <c r="U83" s="45" t="e">
        <f>T83*Forside!$B$3/100</f>
        <v>#N/A</v>
      </c>
      <c r="V83" s="44" t="e">
        <f>U83*44/28*Forside!$B$5</f>
        <v>#N/A</v>
      </c>
      <c r="W83" s="44">
        <f t="shared" si="25"/>
        <v>0</v>
      </c>
      <c r="X83" s="12">
        <f>D83*Forside!$B$8</f>
        <v>0</v>
      </c>
      <c r="Y83" s="54" t="e">
        <f>VLOOKUP(B83,'Data_efterafgrøder og udlæg'!$A$3:$Q$14,COLUMN('Data_efterafgrøder og udlæg'!L80),FALSE)</f>
        <v>#N/A</v>
      </c>
      <c r="Z83" s="54" t="e">
        <f>Y83*Forside!$B$9</f>
        <v>#N/A</v>
      </c>
      <c r="AA83" s="54" t="e">
        <f>VLOOKUP(B83,'Data_efterafgrøder og udlæg'!$A$3:$Q$14,COLUMN('Data_efterafgrøder og udlæg'!M80),FALSE)</f>
        <v>#N/A</v>
      </c>
      <c r="AB83" s="12" t="e">
        <f>Forside!$B$10*AA83</f>
        <v>#N/A</v>
      </c>
      <c r="AC83" s="53" t="e">
        <f>VLOOKUP(B83,'Data_efterafgrøder og udlæg'!$A$3:$R$7,COLUMN('Data_efterafgrøder og udlæg'!P80),FALSE)</f>
        <v>#N/A</v>
      </c>
      <c r="AD83" s="45" t="e">
        <f>AC83*6.4*Forside!$B$7*U83</f>
        <v>#N/A</v>
      </c>
      <c r="AE83" s="12" t="e">
        <f>VLOOKUP(B83,'Data_efterafgrøder og udlæg'!$A$3:$Q$15,COLUMN('Data_efterafgrøder og udlæg'!O80),FALSE)</f>
        <v>#N/A</v>
      </c>
      <c r="AF83" s="45" t="e">
        <f>AE83*1.7*Forside!$B$7*Beregninger_brændstofforbrug!F81</f>
        <v>#N/A</v>
      </c>
      <c r="AG83" s="44" t="e">
        <f t="shared" si="26"/>
        <v>#N/A</v>
      </c>
      <c r="AH83" s="12"/>
      <c r="AI83" s="12">
        <f>AH83*4.6*Forside!$B$6</f>
        <v>0</v>
      </c>
      <c r="AJ83" s="92" t="e">
        <f t="shared" si="17"/>
        <v>#N/A</v>
      </c>
      <c r="AK83" s="45" t="e">
        <f>AJ83*44/28*Forside!$B$5</f>
        <v>#N/A</v>
      </c>
      <c r="AL83" s="44" t="e">
        <f t="shared" si="18"/>
        <v>#N/A</v>
      </c>
      <c r="AM83" s="44" t="e">
        <f t="shared" si="19"/>
        <v>#N/A</v>
      </c>
      <c r="AN83" s="44" t="e">
        <f t="shared" si="20"/>
        <v>#N/A</v>
      </c>
    </row>
    <row r="84" spans="1:40" x14ac:dyDescent="0.2">
      <c r="A84" s="2">
        <f>Forside!B94</f>
        <v>0</v>
      </c>
      <c r="B84" s="2">
        <f>Forside!C94</f>
        <v>0</v>
      </c>
      <c r="C84" s="59">
        <f>Forside!G94</f>
        <v>0</v>
      </c>
      <c r="D84" s="59">
        <f>Forside!K94</f>
        <v>0</v>
      </c>
      <c r="E84" s="59">
        <f>Forside!N94</f>
        <v>0</v>
      </c>
      <c r="F84" s="108" t="e">
        <f>E84*(1/((1-VLOOKUP(B84,'Data_efterafgrøder og udlæg'!$A$3:$J$15,COLUMN('Data_efterafgrøder og udlæg'!$C$1),FALSE))*VLOOKUP(B84,'Data_efterafgrøder og udlæg'!$A$3:$I$12,COLUMN('Data_efterafgrøder og udlæg'!$B$1),FALSE)))</f>
        <v>#N/A</v>
      </c>
      <c r="G84" s="108" t="e">
        <f>F84*VLOOKUP(B84,'Data_efterafgrøder og udlæg'!$A$3:$H$12,COLUMN('Data_efterafgrøder og udlæg'!$C$1),FALSE)</f>
        <v>#N/A</v>
      </c>
      <c r="H84" s="110" t="e">
        <f t="shared" si="21"/>
        <v>#N/A</v>
      </c>
      <c r="I84" s="108" t="e">
        <f>IF(VLOOKUP(B84,'Data_efterafgrøder og udlæg'!$A$3:$O$13,COLUMN('Data_efterafgrøder og udlæg'!$N$1),FALSE)="Ja",(G84+H84),F84)</f>
        <v>#N/A</v>
      </c>
      <c r="J84" s="110" t="e">
        <f t="shared" si="22"/>
        <v>#N/A</v>
      </c>
      <c r="K84" s="110" t="e">
        <f t="shared" si="23"/>
        <v>#N/A</v>
      </c>
      <c r="L84" s="110" t="e">
        <f>VLOOKUP(B84,'Data_efterafgrøder og udlæg'!$A$3:$V$16,COLUMN('Data_efterafgrøder og udlæg'!J81),FALSE)</f>
        <v>#N/A</v>
      </c>
      <c r="M84" s="108" t="e">
        <f>K84*VLOOKUP(B84,'Data_efterafgrøder og udlæg'!$A$3:$Q$12,COLUMN('Data_efterafgrøder og udlæg'!D81),FALSE)*VLOOKUP(B84,'Data_efterafgrøder og udlæg'!$A$3:$R$14,COLUMN('Data_efterafgrøder og udlæg'!E81),FALSE)</f>
        <v>#N/A</v>
      </c>
      <c r="N84" s="108" t="e">
        <f t="shared" si="24"/>
        <v>#N/A</v>
      </c>
      <c r="O84" s="12">
        <f>D84*Forside!$B$3/100</f>
        <v>0</v>
      </c>
      <c r="P84" s="44">
        <f>O84*44/28*Forside!$B$5</f>
        <v>0</v>
      </c>
      <c r="Q84" s="45" t="e">
        <f>H84*VLOOKUP(B84,'Data_efterafgrøder og udlæg'!$A$3:$O$10,COLUMN('Data_efterafgrøder og udlæg'!$H$3),FALSE)</f>
        <v>#N/A</v>
      </c>
      <c r="R84" s="12" t="e">
        <f>Q84*Forside!$B$3/100</f>
        <v>#N/A</v>
      </c>
      <c r="S84" s="44" t="e">
        <f>R84*44/28*Forside!$B$5</f>
        <v>#N/A</v>
      </c>
      <c r="T84" s="45" t="e">
        <f>G84*VLOOKUP(B84,'Data_efterafgrøder og udlæg'!$A$3:$O$10,COLUMN('Data_efterafgrøder og udlæg'!$G$3),FALSE)</f>
        <v>#N/A</v>
      </c>
      <c r="U84" s="45" t="e">
        <f>T84*Forside!$B$3/100</f>
        <v>#N/A</v>
      </c>
      <c r="V84" s="44" t="e">
        <f>U84*44/28*Forside!$B$5</f>
        <v>#N/A</v>
      </c>
      <c r="W84" s="44">
        <f t="shared" si="25"/>
        <v>0</v>
      </c>
      <c r="X84" s="12">
        <f>D84*Forside!$B$8</f>
        <v>0</v>
      </c>
      <c r="Y84" s="54" t="e">
        <f>VLOOKUP(B84,'Data_efterafgrøder og udlæg'!$A$3:$Q$14,COLUMN('Data_efterafgrøder og udlæg'!L81),FALSE)</f>
        <v>#N/A</v>
      </c>
      <c r="Z84" s="54" t="e">
        <f>Y84*Forside!$B$9</f>
        <v>#N/A</v>
      </c>
      <c r="AA84" s="54" t="e">
        <f>VLOOKUP(B84,'Data_efterafgrøder og udlæg'!$A$3:$Q$14,COLUMN('Data_efterafgrøder og udlæg'!M81),FALSE)</f>
        <v>#N/A</v>
      </c>
      <c r="AB84" s="12" t="e">
        <f>Forside!$B$10*AA84</f>
        <v>#N/A</v>
      </c>
      <c r="AC84" s="53" t="e">
        <f>VLOOKUP(B84,'Data_efterafgrøder og udlæg'!$A$3:$R$7,COLUMN('Data_efterafgrøder og udlæg'!P81),FALSE)</f>
        <v>#N/A</v>
      </c>
      <c r="AD84" s="45" t="e">
        <f>AC84*6.4*Forside!$B$7*U84</f>
        <v>#N/A</v>
      </c>
      <c r="AE84" s="12" t="e">
        <f>VLOOKUP(B84,'Data_efterafgrøder og udlæg'!$A$3:$Q$15,COLUMN('Data_efterafgrøder og udlæg'!O81),FALSE)</f>
        <v>#N/A</v>
      </c>
      <c r="AF84" s="45" t="e">
        <f>AE84*1.7*Forside!$B$7*Beregninger_brændstofforbrug!F82</f>
        <v>#N/A</v>
      </c>
      <c r="AG84" s="44" t="e">
        <f t="shared" si="26"/>
        <v>#N/A</v>
      </c>
      <c r="AH84" s="12"/>
      <c r="AI84" s="12">
        <f>AH84*4.6*Forside!$B$6</f>
        <v>0</v>
      </c>
      <c r="AJ84" s="92" t="e">
        <f t="shared" si="17"/>
        <v>#N/A</v>
      </c>
      <c r="AK84" s="45" t="e">
        <f>AJ84*44/28*Forside!$B$5</f>
        <v>#N/A</v>
      </c>
      <c r="AL84" s="44" t="e">
        <f t="shared" si="18"/>
        <v>#N/A</v>
      </c>
      <c r="AM84" s="44" t="e">
        <f t="shared" si="19"/>
        <v>#N/A</v>
      </c>
      <c r="AN84" s="44" t="e">
        <f t="shared" si="20"/>
        <v>#N/A</v>
      </c>
    </row>
    <row r="85" spans="1:40" x14ac:dyDescent="0.2">
      <c r="A85" s="2">
        <f>Forside!B95</f>
        <v>0</v>
      </c>
      <c r="B85" s="2">
        <f>Forside!C95</f>
        <v>0</v>
      </c>
      <c r="C85" s="59">
        <f>Forside!G95</f>
        <v>0</v>
      </c>
      <c r="D85" s="59">
        <f>Forside!K95</f>
        <v>0</v>
      </c>
      <c r="E85" s="59">
        <f>Forside!N95</f>
        <v>0</v>
      </c>
      <c r="F85" s="108" t="e">
        <f>E85*(1/((1-VLOOKUP(B85,'Data_efterafgrøder og udlæg'!$A$3:$J$15,COLUMN('Data_efterafgrøder og udlæg'!$C$1),FALSE))*VLOOKUP(B85,'Data_efterafgrøder og udlæg'!$A$3:$I$12,COLUMN('Data_efterafgrøder og udlæg'!$B$1),FALSE)))</f>
        <v>#N/A</v>
      </c>
      <c r="G85" s="108" t="e">
        <f>F85*VLOOKUP(B85,'Data_efterafgrøder og udlæg'!$A$3:$H$12,COLUMN('Data_efterafgrøder og udlæg'!$C$1),FALSE)</f>
        <v>#N/A</v>
      </c>
      <c r="H85" s="110" t="e">
        <f t="shared" si="21"/>
        <v>#N/A</v>
      </c>
      <c r="I85" s="108" t="e">
        <f>IF(VLOOKUP(B85,'Data_efterafgrøder og udlæg'!$A$3:$O$13,COLUMN('Data_efterafgrøder og udlæg'!$N$1),FALSE)="Ja",(G85+H85),F85)</f>
        <v>#N/A</v>
      </c>
      <c r="J85" s="110" t="e">
        <f t="shared" si="22"/>
        <v>#N/A</v>
      </c>
      <c r="K85" s="110" t="e">
        <f t="shared" si="23"/>
        <v>#N/A</v>
      </c>
      <c r="L85" s="110" t="e">
        <f>VLOOKUP(B85,'Data_efterafgrøder og udlæg'!$A$3:$V$16,COLUMN('Data_efterafgrøder og udlæg'!J82),FALSE)</f>
        <v>#N/A</v>
      </c>
      <c r="M85" s="108" t="e">
        <f>K85*VLOOKUP(B85,'Data_efterafgrøder og udlæg'!$A$3:$Q$12,COLUMN('Data_efterafgrøder og udlæg'!D82),FALSE)*VLOOKUP(B85,'Data_efterafgrøder og udlæg'!$A$3:$R$14,COLUMN('Data_efterafgrøder og udlæg'!E82),FALSE)</f>
        <v>#N/A</v>
      </c>
      <c r="N85" s="108" t="e">
        <f t="shared" si="24"/>
        <v>#N/A</v>
      </c>
      <c r="O85" s="12">
        <f>D85*Forside!$B$3/100</f>
        <v>0</v>
      </c>
      <c r="P85" s="44">
        <f>O85*44/28*Forside!$B$5</f>
        <v>0</v>
      </c>
      <c r="Q85" s="45" t="e">
        <f>H85*VLOOKUP(B85,'Data_efterafgrøder og udlæg'!$A$3:$O$10,COLUMN('Data_efterafgrøder og udlæg'!$H$3),FALSE)</f>
        <v>#N/A</v>
      </c>
      <c r="R85" s="12" t="e">
        <f>Q85*Forside!$B$3/100</f>
        <v>#N/A</v>
      </c>
      <c r="S85" s="44" t="e">
        <f>R85*44/28*Forside!$B$5</f>
        <v>#N/A</v>
      </c>
      <c r="T85" s="45" t="e">
        <f>G85*VLOOKUP(B85,'Data_efterafgrøder og udlæg'!$A$3:$O$10,COLUMN('Data_efterafgrøder og udlæg'!$G$3),FALSE)</f>
        <v>#N/A</v>
      </c>
      <c r="U85" s="45" t="e">
        <f>T85*Forside!$B$3/100</f>
        <v>#N/A</v>
      </c>
      <c r="V85" s="44" t="e">
        <f>U85*44/28*Forside!$B$5</f>
        <v>#N/A</v>
      </c>
      <c r="W85" s="44">
        <f t="shared" si="25"/>
        <v>0</v>
      </c>
      <c r="X85" s="12">
        <f>D85*Forside!$B$8</f>
        <v>0</v>
      </c>
      <c r="Y85" s="54" t="e">
        <f>VLOOKUP(B85,'Data_efterafgrøder og udlæg'!$A$3:$Q$14,COLUMN('Data_efterafgrøder og udlæg'!L82),FALSE)</f>
        <v>#N/A</v>
      </c>
      <c r="Z85" s="54" t="e">
        <f>Y85*Forside!$B$9</f>
        <v>#N/A</v>
      </c>
      <c r="AA85" s="54" t="e">
        <f>VLOOKUP(B85,'Data_efterafgrøder og udlæg'!$A$3:$Q$14,COLUMN('Data_efterafgrøder og udlæg'!M82),FALSE)</f>
        <v>#N/A</v>
      </c>
      <c r="AB85" s="12" t="e">
        <f>Forside!$B$10*AA85</f>
        <v>#N/A</v>
      </c>
      <c r="AC85" s="53" t="e">
        <f>VLOOKUP(B85,'Data_efterafgrøder og udlæg'!$A$3:$R$7,COLUMN('Data_efterafgrøder og udlæg'!P82),FALSE)</f>
        <v>#N/A</v>
      </c>
      <c r="AD85" s="45" t="e">
        <f>AC85*6.4*Forside!$B$7*U85</f>
        <v>#N/A</v>
      </c>
      <c r="AE85" s="12" t="e">
        <f>VLOOKUP(B85,'Data_efterafgrøder og udlæg'!$A$3:$Q$15,COLUMN('Data_efterafgrøder og udlæg'!O82),FALSE)</f>
        <v>#N/A</v>
      </c>
      <c r="AF85" s="45" t="e">
        <f>AE85*1.7*Forside!$B$7*Beregninger_brændstofforbrug!F83</f>
        <v>#N/A</v>
      </c>
      <c r="AG85" s="44" t="e">
        <f t="shared" si="26"/>
        <v>#N/A</v>
      </c>
      <c r="AH85" s="12"/>
      <c r="AI85" s="12">
        <f>AH85*4.6*Forside!$B$6</f>
        <v>0</v>
      </c>
      <c r="AJ85" s="92" t="e">
        <f t="shared" si="17"/>
        <v>#N/A</v>
      </c>
      <c r="AK85" s="45" t="e">
        <f>AJ85*44/28*Forside!$B$5</f>
        <v>#N/A</v>
      </c>
      <c r="AL85" s="44" t="e">
        <f t="shared" si="18"/>
        <v>#N/A</v>
      </c>
      <c r="AM85" s="44" t="e">
        <f t="shared" si="19"/>
        <v>#N/A</v>
      </c>
      <c r="AN85" s="44" t="e">
        <f t="shared" si="20"/>
        <v>#N/A</v>
      </c>
    </row>
    <row r="86" spans="1:40" x14ac:dyDescent="0.2">
      <c r="A86" s="2">
        <f>Forside!B96</f>
        <v>0</v>
      </c>
      <c r="B86" s="2">
        <f>Forside!C96</f>
        <v>0</v>
      </c>
      <c r="C86" s="59">
        <f>Forside!G96</f>
        <v>0</v>
      </c>
      <c r="D86" s="59">
        <f>Forside!K96</f>
        <v>0</v>
      </c>
      <c r="E86" s="59">
        <f>Forside!N96</f>
        <v>0</v>
      </c>
      <c r="F86" s="108" t="e">
        <f>E86*(1/((1-VLOOKUP(B86,'Data_efterafgrøder og udlæg'!$A$3:$J$15,COLUMN('Data_efterafgrøder og udlæg'!$C$1),FALSE))*VLOOKUP(B86,'Data_efterafgrøder og udlæg'!$A$3:$I$12,COLUMN('Data_efterafgrøder og udlæg'!$B$1),FALSE)))</f>
        <v>#N/A</v>
      </c>
      <c r="G86" s="108" t="e">
        <f>F86*VLOOKUP(B86,'Data_efterafgrøder og udlæg'!$A$3:$H$12,COLUMN('Data_efterafgrøder og udlæg'!$C$1),FALSE)</f>
        <v>#N/A</v>
      </c>
      <c r="H86" s="110" t="e">
        <f t="shared" si="21"/>
        <v>#N/A</v>
      </c>
      <c r="I86" s="108" t="e">
        <f>IF(VLOOKUP(B86,'Data_efterafgrøder og udlæg'!$A$3:$O$13,COLUMN('Data_efterafgrøder og udlæg'!$N$1),FALSE)="Ja",(G86+H86),F86)</f>
        <v>#N/A</v>
      </c>
      <c r="J86" s="110" t="e">
        <f t="shared" si="22"/>
        <v>#N/A</v>
      </c>
      <c r="K86" s="110" t="e">
        <f t="shared" si="23"/>
        <v>#N/A</v>
      </c>
      <c r="L86" s="110" t="e">
        <f>VLOOKUP(B86,'Data_efterafgrøder og udlæg'!$A$3:$V$16,COLUMN('Data_efterafgrøder og udlæg'!J83),FALSE)</f>
        <v>#N/A</v>
      </c>
      <c r="M86" s="108" t="e">
        <f>K86*VLOOKUP(B86,'Data_efterafgrøder og udlæg'!$A$3:$Q$12,COLUMN('Data_efterafgrøder og udlæg'!D83),FALSE)*VLOOKUP(B86,'Data_efterafgrøder og udlæg'!$A$3:$R$14,COLUMN('Data_efterafgrøder og udlæg'!E83),FALSE)</f>
        <v>#N/A</v>
      </c>
      <c r="N86" s="108" t="e">
        <f t="shared" si="24"/>
        <v>#N/A</v>
      </c>
      <c r="O86" s="12">
        <f>D86*Forside!$B$3/100</f>
        <v>0</v>
      </c>
      <c r="P86" s="44">
        <f>O86*44/28*Forside!$B$5</f>
        <v>0</v>
      </c>
      <c r="Q86" s="45" t="e">
        <f>H86*VLOOKUP(B86,'Data_efterafgrøder og udlæg'!$A$3:$O$10,COLUMN('Data_efterafgrøder og udlæg'!$H$3),FALSE)</f>
        <v>#N/A</v>
      </c>
      <c r="R86" s="12" t="e">
        <f>Q86*Forside!$B$3/100</f>
        <v>#N/A</v>
      </c>
      <c r="S86" s="44" t="e">
        <f>R86*44/28*Forside!$B$5</f>
        <v>#N/A</v>
      </c>
      <c r="T86" s="45" t="e">
        <f>G86*VLOOKUP(B86,'Data_efterafgrøder og udlæg'!$A$3:$O$10,COLUMN('Data_efterafgrøder og udlæg'!$G$3),FALSE)</f>
        <v>#N/A</v>
      </c>
      <c r="U86" s="45" t="e">
        <f>T86*Forside!$B$3/100</f>
        <v>#N/A</v>
      </c>
      <c r="V86" s="44" t="e">
        <f>U86*44/28*Forside!$B$5</f>
        <v>#N/A</v>
      </c>
      <c r="W86" s="44">
        <f t="shared" si="25"/>
        <v>0</v>
      </c>
      <c r="X86" s="12">
        <f>D86*Forside!$B$8</f>
        <v>0</v>
      </c>
      <c r="Y86" s="54" t="e">
        <f>VLOOKUP(B86,'Data_efterafgrøder og udlæg'!$A$3:$Q$14,COLUMN('Data_efterafgrøder og udlæg'!L83),FALSE)</f>
        <v>#N/A</v>
      </c>
      <c r="Z86" s="54" t="e">
        <f>Y86*Forside!$B$9</f>
        <v>#N/A</v>
      </c>
      <c r="AA86" s="54" t="e">
        <f>VLOOKUP(B86,'Data_efterafgrøder og udlæg'!$A$3:$Q$14,COLUMN('Data_efterafgrøder og udlæg'!M83),FALSE)</f>
        <v>#N/A</v>
      </c>
      <c r="AB86" s="12" t="e">
        <f>Forside!$B$10*AA86</f>
        <v>#N/A</v>
      </c>
      <c r="AC86" s="53" t="e">
        <f>VLOOKUP(B86,'Data_efterafgrøder og udlæg'!$A$3:$R$7,COLUMN('Data_efterafgrøder og udlæg'!P83),FALSE)</f>
        <v>#N/A</v>
      </c>
      <c r="AD86" s="45" t="e">
        <f>AC86*6.4*Forside!$B$7*U86</f>
        <v>#N/A</v>
      </c>
      <c r="AE86" s="12" t="e">
        <f>VLOOKUP(B86,'Data_efterafgrøder og udlæg'!$A$3:$Q$15,COLUMN('Data_efterafgrøder og udlæg'!O83),FALSE)</f>
        <v>#N/A</v>
      </c>
      <c r="AF86" s="45" t="e">
        <f>AE86*1.7*Forside!$B$7*Beregninger_brændstofforbrug!F84</f>
        <v>#N/A</v>
      </c>
      <c r="AG86" s="44" t="e">
        <f t="shared" si="26"/>
        <v>#N/A</v>
      </c>
      <c r="AH86" s="12"/>
      <c r="AI86" s="12">
        <f>AH86*4.6*Forside!$B$6</f>
        <v>0</v>
      </c>
      <c r="AJ86" s="92" t="e">
        <f t="shared" si="17"/>
        <v>#N/A</v>
      </c>
      <c r="AK86" s="45" t="e">
        <f>AJ86*44/28*Forside!$B$5</f>
        <v>#N/A</v>
      </c>
      <c r="AL86" s="44" t="e">
        <f t="shared" si="18"/>
        <v>#N/A</v>
      </c>
      <c r="AM86" s="44" t="e">
        <f t="shared" si="19"/>
        <v>#N/A</v>
      </c>
      <c r="AN86" s="44" t="e">
        <f t="shared" si="20"/>
        <v>#N/A</v>
      </c>
    </row>
    <row r="87" spans="1:40" x14ac:dyDescent="0.2">
      <c r="A87" s="2">
        <f>Forside!B97</f>
        <v>0</v>
      </c>
      <c r="B87" s="2">
        <f>Forside!C97</f>
        <v>0</v>
      </c>
      <c r="C87" s="59">
        <f>Forside!G97</f>
        <v>0</v>
      </c>
      <c r="D87" s="59">
        <f>Forside!K97</f>
        <v>0</v>
      </c>
      <c r="E87" s="59">
        <f>Forside!N97</f>
        <v>0</v>
      </c>
      <c r="F87" s="108" t="e">
        <f>E87*(1/((1-VLOOKUP(B87,'Data_efterafgrøder og udlæg'!$A$3:$J$15,COLUMN('Data_efterafgrøder og udlæg'!$C$1),FALSE))*VLOOKUP(B87,'Data_efterafgrøder og udlæg'!$A$3:$I$12,COLUMN('Data_efterafgrøder og udlæg'!$B$1),FALSE)))</f>
        <v>#N/A</v>
      </c>
      <c r="G87" s="108" t="e">
        <f>F87*VLOOKUP(B87,'Data_efterafgrøder og udlæg'!$A$3:$H$12,COLUMN('Data_efterafgrøder og udlæg'!$C$1),FALSE)</f>
        <v>#N/A</v>
      </c>
      <c r="H87" s="110" t="e">
        <f t="shared" si="21"/>
        <v>#N/A</v>
      </c>
      <c r="I87" s="108" t="e">
        <f>IF(VLOOKUP(B87,'Data_efterafgrøder og udlæg'!$A$3:$O$13,COLUMN('Data_efterafgrøder og udlæg'!$N$1),FALSE)="Ja",(G87+H87),F87)</f>
        <v>#N/A</v>
      </c>
      <c r="J87" s="110" t="e">
        <f t="shared" si="22"/>
        <v>#N/A</v>
      </c>
      <c r="K87" s="110" t="e">
        <f t="shared" si="23"/>
        <v>#N/A</v>
      </c>
      <c r="L87" s="110" t="e">
        <f>VLOOKUP(B87,'Data_efterafgrøder og udlæg'!$A$3:$V$16,COLUMN('Data_efterafgrøder og udlæg'!J84),FALSE)</f>
        <v>#N/A</v>
      </c>
      <c r="M87" s="108" t="e">
        <f>K87*VLOOKUP(B87,'Data_efterafgrøder og udlæg'!$A$3:$Q$12,COLUMN('Data_efterafgrøder og udlæg'!D84),FALSE)*VLOOKUP(B87,'Data_efterafgrøder og udlæg'!$A$3:$R$14,COLUMN('Data_efterafgrøder og udlæg'!E84),FALSE)</f>
        <v>#N/A</v>
      </c>
      <c r="N87" s="108" t="e">
        <f t="shared" si="24"/>
        <v>#N/A</v>
      </c>
      <c r="O87" s="12">
        <f>D87*Forside!$B$3/100</f>
        <v>0</v>
      </c>
      <c r="P87" s="44">
        <f>O87*44/28*Forside!$B$5</f>
        <v>0</v>
      </c>
      <c r="Q87" s="45" t="e">
        <f>H87*VLOOKUP(B87,'Data_efterafgrøder og udlæg'!$A$3:$O$10,COLUMN('Data_efterafgrøder og udlæg'!$H$3),FALSE)</f>
        <v>#N/A</v>
      </c>
      <c r="R87" s="12" t="e">
        <f>Q87*Forside!$B$3/100</f>
        <v>#N/A</v>
      </c>
      <c r="S87" s="44" t="e">
        <f>R87*44/28*Forside!$B$5</f>
        <v>#N/A</v>
      </c>
      <c r="T87" s="45" t="e">
        <f>G87*VLOOKUP(B87,'Data_efterafgrøder og udlæg'!$A$3:$O$10,COLUMN('Data_efterafgrøder og udlæg'!$G$3),FALSE)</f>
        <v>#N/A</v>
      </c>
      <c r="U87" s="45" t="e">
        <f>T87*Forside!$B$3/100</f>
        <v>#N/A</v>
      </c>
      <c r="V87" s="44" t="e">
        <f>U87*44/28*Forside!$B$5</f>
        <v>#N/A</v>
      </c>
      <c r="W87" s="44">
        <f t="shared" si="25"/>
        <v>0</v>
      </c>
      <c r="X87" s="12">
        <f>D87*Forside!$B$8</f>
        <v>0</v>
      </c>
      <c r="Y87" s="54" t="e">
        <f>VLOOKUP(B87,'Data_efterafgrøder og udlæg'!$A$3:$Q$14,COLUMN('Data_efterafgrøder og udlæg'!L84),FALSE)</f>
        <v>#N/A</v>
      </c>
      <c r="Z87" s="54" t="e">
        <f>Y87*Forside!$B$9</f>
        <v>#N/A</v>
      </c>
      <c r="AA87" s="54" t="e">
        <f>VLOOKUP(B87,'Data_efterafgrøder og udlæg'!$A$3:$Q$14,COLUMN('Data_efterafgrøder og udlæg'!M84),FALSE)</f>
        <v>#N/A</v>
      </c>
      <c r="AB87" s="12" t="e">
        <f>Forside!$B$10*AA87</f>
        <v>#N/A</v>
      </c>
      <c r="AC87" s="53" t="e">
        <f>VLOOKUP(B87,'Data_efterafgrøder og udlæg'!$A$3:$R$7,COLUMN('Data_efterafgrøder og udlæg'!P84),FALSE)</f>
        <v>#N/A</v>
      </c>
      <c r="AD87" s="45" t="e">
        <f>AC87*6.4*Forside!$B$7*U87</f>
        <v>#N/A</v>
      </c>
      <c r="AE87" s="12" t="e">
        <f>VLOOKUP(B87,'Data_efterafgrøder og udlæg'!$A$3:$Q$15,COLUMN('Data_efterafgrøder og udlæg'!O84),FALSE)</f>
        <v>#N/A</v>
      </c>
      <c r="AF87" s="45" t="e">
        <f>AE87*1.7*Forside!$B$7*Beregninger_brændstofforbrug!F85</f>
        <v>#N/A</v>
      </c>
      <c r="AG87" s="44" t="e">
        <f t="shared" si="26"/>
        <v>#N/A</v>
      </c>
      <c r="AH87" s="12"/>
      <c r="AI87" s="12">
        <f>AH87*4.6*Forside!$B$6</f>
        <v>0</v>
      </c>
      <c r="AJ87" s="92" t="e">
        <f t="shared" si="17"/>
        <v>#N/A</v>
      </c>
      <c r="AK87" s="45" t="e">
        <f>AJ87*44/28*Forside!$B$5</f>
        <v>#N/A</v>
      </c>
      <c r="AL87" s="44" t="e">
        <f t="shared" si="18"/>
        <v>#N/A</v>
      </c>
      <c r="AM87" s="44" t="e">
        <f t="shared" si="19"/>
        <v>#N/A</v>
      </c>
      <c r="AN87" s="44" t="e">
        <f t="shared" si="20"/>
        <v>#N/A</v>
      </c>
    </row>
    <row r="88" spans="1:40" x14ac:dyDescent="0.2">
      <c r="A88" s="2">
        <f>Forside!B98</f>
        <v>0</v>
      </c>
      <c r="B88" s="2">
        <f>Forside!C98</f>
        <v>0</v>
      </c>
      <c r="C88" s="59">
        <f>Forside!G98</f>
        <v>0</v>
      </c>
      <c r="D88" s="59">
        <f>Forside!K98</f>
        <v>0</v>
      </c>
      <c r="E88" s="59">
        <f>Forside!N98</f>
        <v>0</v>
      </c>
      <c r="F88" s="108" t="e">
        <f>E88*(1/((1-VLOOKUP(B88,'Data_efterafgrøder og udlæg'!$A$3:$J$15,COLUMN('Data_efterafgrøder og udlæg'!$C$1),FALSE))*VLOOKUP(B88,'Data_efterafgrøder og udlæg'!$A$3:$I$12,COLUMN('Data_efterafgrøder og udlæg'!$B$1),FALSE)))</f>
        <v>#N/A</v>
      </c>
      <c r="G88" s="108" t="e">
        <f>F88*VLOOKUP(B88,'Data_efterafgrøder og udlæg'!$A$3:$H$12,COLUMN('Data_efterafgrøder og udlæg'!$C$1),FALSE)</f>
        <v>#N/A</v>
      </c>
      <c r="H88" s="110" t="e">
        <f t="shared" si="21"/>
        <v>#N/A</v>
      </c>
      <c r="I88" s="108" t="e">
        <f>IF(VLOOKUP(B88,'Data_efterafgrøder og udlæg'!$A$3:$O$13,COLUMN('Data_efterafgrøder og udlæg'!$N$1),FALSE)="Ja",(G88+H88),F88)</f>
        <v>#N/A</v>
      </c>
      <c r="J88" s="110" t="e">
        <f t="shared" si="22"/>
        <v>#N/A</v>
      </c>
      <c r="K88" s="110" t="e">
        <f t="shared" si="23"/>
        <v>#N/A</v>
      </c>
      <c r="L88" s="110" t="e">
        <f>VLOOKUP(B88,'Data_efterafgrøder og udlæg'!$A$3:$V$16,COLUMN('Data_efterafgrøder og udlæg'!J85),FALSE)</f>
        <v>#N/A</v>
      </c>
      <c r="M88" s="108" t="e">
        <f>K88*VLOOKUP(B88,'Data_efterafgrøder og udlæg'!$A$3:$Q$12,COLUMN('Data_efterafgrøder og udlæg'!D85),FALSE)*VLOOKUP(B88,'Data_efterafgrøder og udlæg'!$A$3:$R$14,COLUMN('Data_efterafgrøder og udlæg'!E85),FALSE)</f>
        <v>#N/A</v>
      </c>
      <c r="N88" s="108" t="e">
        <f t="shared" si="24"/>
        <v>#N/A</v>
      </c>
      <c r="O88" s="12">
        <f>D88*Forside!$B$3/100</f>
        <v>0</v>
      </c>
      <c r="P88" s="44">
        <f>O88*44/28*Forside!$B$5</f>
        <v>0</v>
      </c>
      <c r="Q88" s="45" t="e">
        <f>H88*VLOOKUP(B88,'Data_efterafgrøder og udlæg'!$A$3:$O$10,COLUMN('Data_efterafgrøder og udlæg'!$H$3),FALSE)</f>
        <v>#N/A</v>
      </c>
      <c r="R88" s="12" t="e">
        <f>Q88*Forside!$B$3/100</f>
        <v>#N/A</v>
      </c>
      <c r="S88" s="44" t="e">
        <f>R88*44/28*Forside!$B$5</f>
        <v>#N/A</v>
      </c>
      <c r="T88" s="45" t="e">
        <f>G88*VLOOKUP(B88,'Data_efterafgrøder og udlæg'!$A$3:$O$10,COLUMN('Data_efterafgrøder og udlæg'!$G$3),FALSE)</f>
        <v>#N/A</v>
      </c>
      <c r="U88" s="45" t="e">
        <f>T88*Forside!$B$3/100</f>
        <v>#N/A</v>
      </c>
      <c r="V88" s="44" t="e">
        <f>U88*44/28*Forside!$B$5</f>
        <v>#N/A</v>
      </c>
      <c r="W88" s="44">
        <f t="shared" si="25"/>
        <v>0</v>
      </c>
      <c r="X88" s="12">
        <f>D88*Forside!$B$8</f>
        <v>0</v>
      </c>
      <c r="Y88" s="54" t="e">
        <f>VLOOKUP(B88,'Data_efterafgrøder og udlæg'!$A$3:$Q$14,COLUMN('Data_efterafgrøder og udlæg'!L85),FALSE)</f>
        <v>#N/A</v>
      </c>
      <c r="Z88" s="54" t="e">
        <f>Y88*Forside!$B$9</f>
        <v>#N/A</v>
      </c>
      <c r="AA88" s="54" t="e">
        <f>VLOOKUP(B88,'Data_efterafgrøder og udlæg'!$A$3:$Q$14,COLUMN('Data_efterafgrøder og udlæg'!M85),FALSE)</f>
        <v>#N/A</v>
      </c>
      <c r="AB88" s="12" t="e">
        <f>Forside!$B$10*AA88</f>
        <v>#N/A</v>
      </c>
      <c r="AC88" s="53" t="e">
        <f>VLOOKUP(B88,'Data_efterafgrøder og udlæg'!$A$3:$R$7,COLUMN('Data_efterafgrøder og udlæg'!P85),FALSE)</f>
        <v>#N/A</v>
      </c>
      <c r="AD88" s="45" t="e">
        <f>AC88*6.4*Forside!$B$7*U88</f>
        <v>#N/A</v>
      </c>
      <c r="AE88" s="12" t="e">
        <f>VLOOKUP(B88,'Data_efterafgrøder og udlæg'!$A$3:$Q$15,COLUMN('Data_efterafgrøder og udlæg'!O85),FALSE)</f>
        <v>#N/A</v>
      </c>
      <c r="AF88" s="45" t="e">
        <f>AE88*1.7*Forside!$B$7*Beregninger_brændstofforbrug!F86</f>
        <v>#N/A</v>
      </c>
      <c r="AG88" s="44" t="e">
        <f t="shared" si="26"/>
        <v>#N/A</v>
      </c>
      <c r="AH88" s="12"/>
      <c r="AI88" s="12">
        <f>AH88*4.6*Forside!$B$6</f>
        <v>0</v>
      </c>
      <c r="AJ88" s="92" t="e">
        <f t="shared" si="17"/>
        <v>#N/A</v>
      </c>
      <c r="AK88" s="45" t="e">
        <f>AJ88*44/28*Forside!$B$5</f>
        <v>#N/A</v>
      </c>
      <c r="AL88" s="44" t="e">
        <f t="shared" si="18"/>
        <v>#N/A</v>
      </c>
      <c r="AM88" s="44" t="e">
        <f t="shared" si="19"/>
        <v>#N/A</v>
      </c>
      <c r="AN88" s="44" t="e">
        <f t="shared" si="20"/>
        <v>#N/A</v>
      </c>
    </row>
    <row r="89" spans="1:40" x14ac:dyDescent="0.2">
      <c r="A89" s="2">
        <f>Forside!B99</f>
        <v>0</v>
      </c>
      <c r="B89" s="2">
        <f>Forside!C99</f>
        <v>0</v>
      </c>
      <c r="C89" s="59">
        <f>Forside!G99</f>
        <v>0</v>
      </c>
      <c r="D89" s="59">
        <f>Forside!K99</f>
        <v>0</v>
      </c>
      <c r="E89" s="59">
        <f>Forside!N99</f>
        <v>0</v>
      </c>
      <c r="F89" s="108" t="e">
        <f>E89*(1/((1-VLOOKUP(B89,'Data_efterafgrøder og udlæg'!$A$3:$J$15,COLUMN('Data_efterafgrøder og udlæg'!$C$1),FALSE))*VLOOKUP(B89,'Data_efterafgrøder og udlæg'!$A$3:$I$12,COLUMN('Data_efterafgrøder og udlæg'!$B$1),FALSE)))</f>
        <v>#N/A</v>
      </c>
      <c r="G89" s="108" t="e">
        <f>F89*VLOOKUP(B89,'Data_efterafgrøder og udlæg'!$A$3:$H$12,COLUMN('Data_efterafgrøder og udlæg'!$C$1),FALSE)</f>
        <v>#N/A</v>
      </c>
      <c r="H89" s="110" t="e">
        <f t="shared" si="21"/>
        <v>#N/A</v>
      </c>
      <c r="I89" s="108" t="e">
        <f>IF(VLOOKUP(B89,'Data_efterafgrøder og udlæg'!$A$3:$O$13,COLUMN('Data_efterafgrøder og udlæg'!$N$1),FALSE)="Ja",(G89+H89),F89)</f>
        <v>#N/A</v>
      </c>
      <c r="J89" s="110" t="e">
        <f t="shared" si="22"/>
        <v>#N/A</v>
      </c>
      <c r="K89" s="110" t="e">
        <f t="shared" si="23"/>
        <v>#N/A</v>
      </c>
      <c r="L89" s="110" t="e">
        <f>VLOOKUP(B89,'Data_efterafgrøder og udlæg'!$A$3:$V$16,COLUMN('Data_efterafgrøder og udlæg'!J86),FALSE)</f>
        <v>#N/A</v>
      </c>
      <c r="M89" s="108" t="e">
        <f>K89*VLOOKUP(B89,'Data_efterafgrøder og udlæg'!$A$3:$Q$12,COLUMN('Data_efterafgrøder og udlæg'!D86),FALSE)*VLOOKUP(B89,'Data_efterafgrøder og udlæg'!$A$3:$R$14,COLUMN('Data_efterafgrøder og udlæg'!E86),FALSE)</f>
        <v>#N/A</v>
      </c>
      <c r="N89" s="108" t="e">
        <f t="shared" si="24"/>
        <v>#N/A</v>
      </c>
      <c r="O89" s="12">
        <f>D89*Forside!$B$3/100</f>
        <v>0</v>
      </c>
      <c r="P89" s="44">
        <f>O89*44/28*Forside!$B$5</f>
        <v>0</v>
      </c>
      <c r="Q89" s="45" t="e">
        <f>H89*VLOOKUP(B89,'Data_efterafgrøder og udlæg'!$A$3:$O$10,COLUMN('Data_efterafgrøder og udlæg'!$H$3),FALSE)</f>
        <v>#N/A</v>
      </c>
      <c r="R89" s="12" t="e">
        <f>Q89*Forside!$B$3/100</f>
        <v>#N/A</v>
      </c>
      <c r="S89" s="44" t="e">
        <f>R89*44/28*Forside!$B$5</f>
        <v>#N/A</v>
      </c>
      <c r="T89" s="45" t="e">
        <f>G89*VLOOKUP(B89,'Data_efterafgrøder og udlæg'!$A$3:$O$10,COLUMN('Data_efterafgrøder og udlæg'!$G$3),FALSE)</f>
        <v>#N/A</v>
      </c>
      <c r="U89" s="45" t="e">
        <f>T89*Forside!$B$3/100</f>
        <v>#N/A</v>
      </c>
      <c r="V89" s="44" t="e">
        <f>U89*44/28*Forside!$B$5</f>
        <v>#N/A</v>
      </c>
      <c r="W89" s="44">
        <f t="shared" si="25"/>
        <v>0</v>
      </c>
      <c r="X89" s="12">
        <f>D89*Forside!$B$8</f>
        <v>0</v>
      </c>
      <c r="Y89" s="54" t="e">
        <f>VLOOKUP(B89,'Data_efterafgrøder og udlæg'!$A$3:$Q$14,COLUMN('Data_efterafgrøder og udlæg'!L86),FALSE)</f>
        <v>#N/A</v>
      </c>
      <c r="Z89" s="54" t="e">
        <f>Y89*Forside!$B$9</f>
        <v>#N/A</v>
      </c>
      <c r="AA89" s="54" t="e">
        <f>VLOOKUP(B89,'Data_efterafgrøder og udlæg'!$A$3:$Q$14,COLUMN('Data_efterafgrøder og udlæg'!M86),FALSE)</f>
        <v>#N/A</v>
      </c>
      <c r="AB89" s="12" t="e">
        <f>Forside!$B$10*AA89</f>
        <v>#N/A</v>
      </c>
      <c r="AC89" s="53" t="e">
        <f>VLOOKUP(B89,'Data_efterafgrøder og udlæg'!$A$3:$R$7,COLUMN('Data_efterafgrøder og udlæg'!P86),FALSE)</f>
        <v>#N/A</v>
      </c>
      <c r="AD89" s="45" t="e">
        <f>AC89*6.4*Forside!$B$7*U89</f>
        <v>#N/A</v>
      </c>
      <c r="AE89" s="12" t="e">
        <f>VLOOKUP(B89,'Data_efterafgrøder og udlæg'!$A$3:$Q$15,COLUMN('Data_efterafgrøder og udlæg'!O86),FALSE)</f>
        <v>#N/A</v>
      </c>
      <c r="AF89" s="45" t="e">
        <f>AE89*1.7*Forside!$B$7*Beregninger_brændstofforbrug!F87</f>
        <v>#N/A</v>
      </c>
      <c r="AG89" s="44" t="e">
        <f t="shared" si="26"/>
        <v>#N/A</v>
      </c>
      <c r="AH89" s="12"/>
      <c r="AI89" s="12">
        <f>AH89*4.6*Forside!$B$6</f>
        <v>0</v>
      </c>
      <c r="AJ89" s="92" t="e">
        <f t="shared" si="17"/>
        <v>#N/A</v>
      </c>
      <c r="AK89" s="45" t="e">
        <f>AJ89*44/28*Forside!$B$5</f>
        <v>#N/A</v>
      </c>
      <c r="AL89" s="44" t="e">
        <f t="shared" si="18"/>
        <v>#N/A</v>
      </c>
      <c r="AM89" s="44" t="e">
        <f t="shared" si="19"/>
        <v>#N/A</v>
      </c>
      <c r="AN89" s="44" t="e">
        <f t="shared" si="20"/>
        <v>#N/A</v>
      </c>
    </row>
    <row r="90" spans="1:40" x14ac:dyDescent="0.2">
      <c r="A90" s="2">
        <f>Forside!B100</f>
        <v>0</v>
      </c>
      <c r="B90" s="2">
        <f>Forside!C100</f>
        <v>0</v>
      </c>
      <c r="C90" s="59">
        <f>Forside!G100</f>
        <v>0</v>
      </c>
      <c r="D90" s="59">
        <f>Forside!K100</f>
        <v>0</v>
      </c>
      <c r="E90" s="59">
        <f>Forside!N100</f>
        <v>0</v>
      </c>
      <c r="F90" s="108" t="e">
        <f>E90*(1/((1-VLOOKUP(B90,'Data_efterafgrøder og udlæg'!$A$3:$J$15,COLUMN('Data_efterafgrøder og udlæg'!$C$1),FALSE))*VLOOKUP(B90,'Data_efterafgrøder og udlæg'!$A$3:$I$12,COLUMN('Data_efterafgrøder og udlæg'!$B$1),FALSE)))</f>
        <v>#N/A</v>
      </c>
      <c r="G90" s="108" t="e">
        <f>F90*VLOOKUP(B90,'Data_efterafgrøder og udlæg'!$A$3:$H$12,COLUMN('Data_efterafgrøder og udlæg'!$C$1),FALSE)</f>
        <v>#N/A</v>
      </c>
      <c r="H90" s="110" t="e">
        <f t="shared" si="21"/>
        <v>#N/A</v>
      </c>
      <c r="I90" s="108" t="e">
        <f>IF(VLOOKUP(B90,'Data_efterafgrøder og udlæg'!$A$3:$O$13,COLUMN('Data_efterafgrøder og udlæg'!$N$1),FALSE)="Ja",(G90+H90),F90)</f>
        <v>#N/A</v>
      </c>
      <c r="J90" s="110" t="e">
        <f t="shared" si="22"/>
        <v>#N/A</v>
      </c>
      <c r="K90" s="110" t="e">
        <f t="shared" si="23"/>
        <v>#N/A</v>
      </c>
      <c r="L90" s="110" t="e">
        <f>VLOOKUP(B90,'Data_efterafgrøder og udlæg'!$A$3:$V$16,COLUMN('Data_efterafgrøder og udlæg'!J87),FALSE)</f>
        <v>#N/A</v>
      </c>
      <c r="M90" s="108" t="e">
        <f>K90*VLOOKUP(B90,'Data_efterafgrøder og udlæg'!$A$3:$Q$12,COLUMN('Data_efterafgrøder og udlæg'!D87),FALSE)*VLOOKUP(B90,'Data_efterafgrøder og udlæg'!$A$3:$R$14,COLUMN('Data_efterafgrøder og udlæg'!E87),FALSE)</f>
        <v>#N/A</v>
      </c>
      <c r="N90" s="108" t="e">
        <f t="shared" si="24"/>
        <v>#N/A</v>
      </c>
      <c r="O90" s="12">
        <f>D90*Forside!$B$3/100</f>
        <v>0</v>
      </c>
      <c r="P90" s="44">
        <f>O90*44/28*Forside!$B$5</f>
        <v>0</v>
      </c>
      <c r="Q90" s="45" t="e">
        <f>H90*VLOOKUP(B90,'Data_efterafgrøder og udlæg'!$A$3:$O$10,COLUMN('Data_efterafgrøder og udlæg'!$H$3),FALSE)</f>
        <v>#N/A</v>
      </c>
      <c r="R90" s="12" t="e">
        <f>Q90*Forside!$B$3/100</f>
        <v>#N/A</v>
      </c>
      <c r="S90" s="44" t="e">
        <f>R90*44/28*Forside!$B$5</f>
        <v>#N/A</v>
      </c>
      <c r="T90" s="45" t="e">
        <f>G90*VLOOKUP(B90,'Data_efterafgrøder og udlæg'!$A$3:$O$10,COLUMN('Data_efterafgrøder og udlæg'!$G$3),FALSE)</f>
        <v>#N/A</v>
      </c>
      <c r="U90" s="45" t="e">
        <f>T90*Forside!$B$3/100</f>
        <v>#N/A</v>
      </c>
      <c r="V90" s="44" t="e">
        <f>U90*44/28*Forside!$B$5</f>
        <v>#N/A</v>
      </c>
      <c r="W90" s="44">
        <f t="shared" si="25"/>
        <v>0</v>
      </c>
      <c r="X90" s="12">
        <f>D90*Forside!$B$8</f>
        <v>0</v>
      </c>
      <c r="Y90" s="54" t="e">
        <f>VLOOKUP(B90,'Data_efterafgrøder og udlæg'!$A$3:$Q$14,COLUMN('Data_efterafgrøder og udlæg'!L87),FALSE)</f>
        <v>#N/A</v>
      </c>
      <c r="Z90" s="54" t="e">
        <f>Y90*Forside!$B$9</f>
        <v>#N/A</v>
      </c>
      <c r="AA90" s="54" t="e">
        <f>VLOOKUP(B90,'Data_efterafgrøder og udlæg'!$A$3:$Q$14,COLUMN('Data_efterafgrøder og udlæg'!M87),FALSE)</f>
        <v>#N/A</v>
      </c>
      <c r="AB90" s="12" t="e">
        <f>Forside!$B$10*AA90</f>
        <v>#N/A</v>
      </c>
      <c r="AC90" s="53" t="e">
        <f>VLOOKUP(B90,'Data_efterafgrøder og udlæg'!$A$3:$R$7,COLUMN('Data_efterafgrøder og udlæg'!P87),FALSE)</f>
        <v>#N/A</v>
      </c>
      <c r="AD90" s="45" t="e">
        <f>AC90*6.4*Forside!$B$7*U90</f>
        <v>#N/A</v>
      </c>
      <c r="AE90" s="12" t="e">
        <f>VLOOKUP(B90,'Data_efterafgrøder og udlæg'!$A$3:$Q$15,COLUMN('Data_efterafgrøder og udlæg'!O87),FALSE)</f>
        <v>#N/A</v>
      </c>
      <c r="AF90" s="45" t="e">
        <f>AE90*1.7*Forside!$B$7*Beregninger_brændstofforbrug!F88</f>
        <v>#N/A</v>
      </c>
      <c r="AG90" s="44" t="e">
        <f t="shared" si="26"/>
        <v>#N/A</v>
      </c>
      <c r="AH90" s="12"/>
      <c r="AI90" s="12">
        <f>AH90*4.6*Forside!$B$6</f>
        <v>0</v>
      </c>
      <c r="AJ90" s="92" t="e">
        <f t="shared" si="17"/>
        <v>#N/A</v>
      </c>
      <c r="AK90" s="45" t="e">
        <f>AJ90*44/28*Forside!$B$5</f>
        <v>#N/A</v>
      </c>
      <c r="AL90" s="44" t="e">
        <f t="shared" si="18"/>
        <v>#N/A</v>
      </c>
      <c r="AM90" s="44" t="e">
        <f t="shared" si="19"/>
        <v>#N/A</v>
      </c>
      <c r="AN90" s="44" t="e">
        <f t="shared" si="20"/>
        <v>#N/A</v>
      </c>
    </row>
    <row r="91" spans="1:40" x14ac:dyDescent="0.2">
      <c r="A91" s="2">
        <f>Forside!B101</f>
        <v>0</v>
      </c>
      <c r="B91" s="2">
        <f>Forside!C101</f>
        <v>0</v>
      </c>
      <c r="C91" s="59">
        <f>Forside!G101</f>
        <v>0</v>
      </c>
      <c r="D91" s="59">
        <f>Forside!K101</f>
        <v>0</v>
      </c>
      <c r="E91" s="59">
        <f>Forside!N101</f>
        <v>0</v>
      </c>
      <c r="F91" s="108" t="e">
        <f>E91*(1/((1-VLOOKUP(B91,'Data_efterafgrøder og udlæg'!$A$3:$J$15,COLUMN('Data_efterafgrøder og udlæg'!$C$1),FALSE))*VLOOKUP(B91,'Data_efterafgrøder og udlæg'!$A$3:$I$12,COLUMN('Data_efterafgrøder og udlæg'!$B$1),FALSE)))</f>
        <v>#N/A</v>
      </c>
      <c r="G91" s="108" t="e">
        <f>F91*VLOOKUP(B91,'Data_efterafgrøder og udlæg'!$A$3:$H$12,COLUMN('Data_efterafgrøder og udlæg'!$C$1),FALSE)</f>
        <v>#N/A</v>
      </c>
      <c r="H91" s="110" t="e">
        <f t="shared" si="21"/>
        <v>#N/A</v>
      </c>
      <c r="I91" s="108" t="e">
        <f>IF(VLOOKUP(B91,'Data_efterafgrøder og udlæg'!$A$3:$O$13,COLUMN('Data_efterafgrøder og udlæg'!$N$1),FALSE)="Ja",(G91+H91),F91)</f>
        <v>#N/A</v>
      </c>
      <c r="J91" s="110" t="e">
        <f t="shared" si="22"/>
        <v>#N/A</v>
      </c>
      <c r="K91" s="110" t="e">
        <f t="shared" si="23"/>
        <v>#N/A</v>
      </c>
      <c r="L91" s="110" t="e">
        <f>VLOOKUP(B91,'Data_efterafgrøder og udlæg'!$A$3:$V$16,COLUMN('Data_efterafgrøder og udlæg'!J88),FALSE)</f>
        <v>#N/A</v>
      </c>
      <c r="M91" s="108" t="e">
        <f>K91*VLOOKUP(B91,'Data_efterafgrøder og udlæg'!$A$3:$Q$12,COLUMN('Data_efterafgrøder og udlæg'!D88),FALSE)*VLOOKUP(B91,'Data_efterafgrøder og udlæg'!$A$3:$R$14,COLUMN('Data_efterafgrøder og udlæg'!E88),FALSE)</f>
        <v>#N/A</v>
      </c>
      <c r="N91" s="108" t="e">
        <f t="shared" si="24"/>
        <v>#N/A</v>
      </c>
      <c r="O91" s="12">
        <f>D91*Forside!$B$3/100</f>
        <v>0</v>
      </c>
      <c r="P91" s="44">
        <f>O91*44/28*Forside!$B$5</f>
        <v>0</v>
      </c>
      <c r="Q91" s="45" t="e">
        <f>H91*VLOOKUP(B91,'Data_efterafgrøder og udlæg'!$A$3:$O$10,COLUMN('Data_efterafgrøder og udlæg'!$H$3),FALSE)</f>
        <v>#N/A</v>
      </c>
      <c r="R91" s="12" t="e">
        <f>Q91*Forside!$B$3/100</f>
        <v>#N/A</v>
      </c>
      <c r="S91" s="44" t="e">
        <f>R91*44/28*Forside!$B$5</f>
        <v>#N/A</v>
      </c>
      <c r="T91" s="45" t="e">
        <f>G91*VLOOKUP(B91,'Data_efterafgrøder og udlæg'!$A$3:$O$10,COLUMN('Data_efterafgrøder og udlæg'!$G$3),FALSE)</f>
        <v>#N/A</v>
      </c>
      <c r="U91" s="45" t="e">
        <f>T91*Forside!$B$3/100</f>
        <v>#N/A</v>
      </c>
      <c r="V91" s="44" t="e">
        <f>U91*44/28*Forside!$B$5</f>
        <v>#N/A</v>
      </c>
      <c r="W91" s="44">
        <f t="shared" si="25"/>
        <v>0</v>
      </c>
      <c r="X91" s="12">
        <f>D91*Forside!$B$8</f>
        <v>0</v>
      </c>
      <c r="Y91" s="54" t="e">
        <f>VLOOKUP(B91,'Data_efterafgrøder og udlæg'!$A$3:$Q$14,COLUMN('Data_efterafgrøder og udlæg'!L88),FALSE)</f>
        <v>#N/A</v>
      </c>
      <c r="Z91" s="54" t="e">
        <f>Y91*Forside!$B$9</f>
        <v>#N/A</v>
      </c>
      <c r="AA91" s="54" t="e">
        <f>VLOOKUP(B91,'Data_efterafgrøder og udlæg'!$A$3:$Q$14,COLUMN('Data_efterafgrøder og udlæg'!M88),FALSE)</f>
        <v>#N/A</v>
      </c>
      <c r="AB91" s="12" t="e">
        <f>Forside!$B$10*AA91</f>
        <v>#N/A</v>
      </c>
      <c r="AC91" s="53" t="e">
        <f>VLOOKUP(B91,'Data_efterafgrøder og udlæg'!$A$3:$R$7,COLUMN('Data_efterafgrøder og udlæg'!P88),FALSE)</f>
        <v>#N/A</v>
      </c>
      <c r="AD91" s="45" t="e">
        <f>AC91*6.4*Forside!$B$7*U91</f>
        <v>#N/A</v>
      </c>
      <c r="AE91" s="12" t="e">
        <f>VLOOKUP(B91,'Data_efterafgrøder og udlæg'!$A$3:$Q$15,COLUMN('Data_efterafgrøder og udlæg'!O88),FALSE)</f>
        <v>#N/A</v>
      </c>
      <c r="AF91" s="45" t="e">
        <f>AE91*1.7*Forside!$B$7*Beregninger_brændstofforbrug!F89</f>
        <v>#N/A</v>
      </c>
      <c r="AG91" s="44" t="e">
        <f t="shared" si="26"/>
        <v>#N/A</v>
      </c>
      <c r="AH91" s="12"/>
      <c r="AI91" s="12">
        <f>AH91*4.6*Forside!$B$6</f>
        <v>0</v>
      </c>
      <c r="AJ91" s="92" t="e">
        <f t="shared" si="17"/>
        <v>#N/A</v>
      </c>
      <c r="AK91" s="45" t="e">
        <f>AJ91*44/28*Forside!$B$5</f>
        <v>#N/A</v>
      </c>
      <c r="AL91" s="44" t="e">
        <f t="shared" si="18"/>
        <v>#N/A</v>
      </c>
      <c r="AM91" s="44" t="e">
        <f t="shared" si="19"/>
        <v>#N/A</v>
      </c>
      <c r="AN91" s="44" t="e">
        <f t="shared" si="20"/>
        <v>#N/A</v>
      </c>
    </row>
    <row r="92" spans="1:40" x14ac:dyDescent="0.2">
      <c r="A92" s="2">
        <f>Forside!B102</f>
        <v>0</v>
      </c>
      <c r="B92" s="2">
        <f>Forside!C102</f>
        <v>0</v>
      </c>
      <c r="C92" s="59">
        <f>Forside!G102</f>
        <v>0</v>
      </c>
      <c r="D92" s="59">
        <f>Forside!K102</f>
        <v>0</v>
      </c>
      <c r="E92" s="59">
        <f>Forside!N102</f>
        <v>0</v>
      </c>
      <c r="F92" s="108" t="e">
        <f>E92*(1/((1-VLOOKUP(B92,'Data_efterafgrøder og udlæg'!$A$3:$J$15,COLUMN('Data_efterafgrøder og udlæg'!$C$1),FALSE))*VLOOKUP(B92,'Data_efterafgrøder og udlæg'!$A$3:$I$12,COLUMN('Data_efterafgrøder og udlæg'!$B$1),FALSE)))</f>
        <v>#N/A</v>
      </c>
      <c r="G92" s="108" t="e">
        <f>F92*VLOOKUP(B92,'Data_efterafgrøder og udlæg'!$A$3:$H$12,COLUMN('Data_efterafgrøder og udlæg'!$C$1),FALSE)</f>
        <v>#N/A</v>
      </c>
      <c r="H92" s="110" t="e">
        <f t="shared" si="21"/>
        <v>#N/A</v>
      </c>
      <c r="I92" s="108" t="e">
        <f>IF(VLOOKUP(B92,'Data_efterafgrøder og udlæg'!$A$3:$O$13,COLUMN('Data_efterafgrøder og udlæg'!$N$1),FALSE)="Ja",(G92+H92),F92)</f>
        <v>#N/A</v>
      </c>
      <c r="J92" s="110" t="e">
        <f t="shared" si="22"/>
        <v>#N/A</v>
      </c>
      <c r="K92" s="110" t="e">
        <f t="shared" si="23"/>
        <v>#N/A</v>
      </c>
      <c r="L92" s="110" t="e">
        <f>VLOOKUP(B92,'Data_efterafgrøder og udlæg'!$A$3:$V$16,COLUMN('Data_efterafgrøder og udlæg'!J89),FALSE)</f>
        <v>#N/A</v>
      </c>
      <c r="M92" s="108" t="e">
        <f>K92*VLOOKUP(B92,'Data_efterafgrøder og udlæg'!$A$3:$Q$12,COLUMN('Data_efterafgrøder og udlæg'!D89),FALSE)*VLOOKUP(B92,'Data_efterafgrøder og udlæg'!$A$3:$R$14,COLUMN('Data_efterafgrøder og udlæg'!E89),FALSE)</f>
        <v>#N/A</v>
      </c>
      <c r="N92" s="108" t="e">
        <f t="shared" si="24"/>
        <v>#N/A</v>
      </c>
      <c r="O92" s="12">
        <f>D92*Forside!$B$3/100</f>
        <v>0</v>
      </c>
      <c r="P92" s="44">
        <f>O92*44/28*Forside!$B$5</f>
        <v>0</v>
      </c>
      <c r="Q92" s="45" t="e">
        <f>H92*VLOOKUP(B92,'Data_efterafgrøder og udlæg'!$A$3:$O$10,COLUMN('Data_efterafgrøder og udlæg'!$H$3),FALSE)</f>
        <v>#N/A</v>
      </c>
      <c r="R92" s="12" t="e">
        <f>Q92*Forside!$B$3/100</f>
        <v>#N/A</v>
      </c>
      <c r="S92" s="44" t="e">
        <f>R92*44/28*Forside!$B$5</f>
        <v>#N/A</v>
      </c>
      <c r="T92" s="45" t="e">
        <f>G92*VLOOKUP(B92,'Data_efterafgrøder og udlæg'!$A$3:$O$10,COLUMN('Data_efterafgrøder og udlæg'!$G$3),FALSE)</f>
        <v>#N/A</v>
      </c>
      <c r="U92" s="45" t="e">
        <f>T92*Forside!$B$3/100</f>
        <v>#N/A</v>
      </c>
      <c r="V92" s="44" t="e">
        <f>U92*44/28*Forside!$B$5</f>
        <v>#N/A</v>
      </c>
      <c r="W92" s="44">
        <f t="shared" si="25"/>
        <v>0</v>
      </c>
      <c r="X92" s="12">
        <f>D92*Forside!$B$8</f>
        <v>0</v>
      </c>
      <c r="Y92" s="54" t="e">
        <f>VLOOKUP(B92,'Data_efterafgrøder og udlæg'!$A$3:$Q$14,COLUMN('Data_efterafgrøder og udlæg'!L89),FALSE)</f>
        <v>#N/A</v>
      </c>
      <c r="Z92" s="54" t="e">
        <f>Y92*Forside!$B$9</f>
        <v>#N/A</v>
      </c>
      <c r="AA92" s="54" t="e">
        <f>VLOOKUP(B92,'Data_efterafgrøder og udlæg'!$A$3:$Q$14,COLUMN('Data_efterafgrøder og udlæg'!M89),FALSE)</f>
        <v>#N/A</v>
      </c>
      <c r="AB92" s="12" t="e">
        <f>Forside!$B$10*AA92</f>
        <v>#N/A</v>
      </c>
      <c r="AC92" s="53" t="e">
        <f>VLOOKUP(B92,'Data_efterafgrøder og udlæg'!$A$3:$R$7,COLUMN('Data_efterafgrøder og udlæg'!P89),FALSE)</f>
        <v>#N/A</v>
      </c>
      <c r="AD92" s="45" t="e">
        <f>AC92*6.4*Forside!$B$7*U92</f>
        <v>#N/A</v>
      </c>
      <c r="AE92" s="12" t="e">
        <f>VLOOKUP(B92,'Data_efterafgrøder og udlæg'!$A$3:$Q$15,COLUMN('Data_efterafgrøder og udlæg'!O89),FALSE)</f>
        <v>#N/A</v>
      </c>
      <c r="AF92" s="45" t="e">
        <f>AE92*1.7*Forside!$B$7*Beregninger_brændstofforbrug!F90</f>
        <v>#N/A</v>
      </c>
      <c r="AG92" s="44" t="e">
        <f t="shared" si="26"/>
        <v>#N/A</v>
      </c>
      <c r="AH92" s="12"/>
      <c r="AI92" s="12">
        <f>AH92*4.6*Forside!$B$6</f>
        <v>0</v>
      </c>
      <c r="AJ92" s="92" t="e">
        <f t="shared" si="17"/>
        <v>#N/A</v>
      </c>
      <c r="AK92" s="45" t="e">
        <f>AJ92*44/28*Forside!$B$5</f>
        <v>#N/A</v>
      </c>
      <c r="AL92" s="44" t="e">
        <f t="shared" si="18"/>
        <v>#N/A</v>
      </c>
      <c r="AM92" s="44" t="e">
        <f t="shared" si="19"/>
        <v>#N/A</v>
      </c>
      <c r="AN92" s="44" t="e">
        <f t="shared" si="20"/>
        <v>#N/A</v>
      </c>
    </row>
    <row r="93" spans="1:40" x14ac:dyDescent="0.2">
      <c r="A93" s="2">
        <f>Forside!B103</f>
        <v>0</v>
      </c>
      <c r="B93" s="2">
        <f>Forside!C103</f>
        <v>0</v>
      </c>
      <c r="C93" s="59">
        <f>Forside!G103</f>
        <v>0</v>
      </c>
      <c r="D93" s="59">
        <f>Forside!K103</f>
        <v>0</v>
      </c>
      <c r="E93" s="59">
        <f>Forside!N103</f>
        <v>0</v>
      </c>
      <c r="F93" s="108" t="e">
        <f>E93*(1/((1-VLOOKUP(B93,'Data_efterafgrøder og udlæg'!$A$3:$J$15,COLUMN('Data_efterafgrøder og udlæg'!$C$1),FALSE))*VLOOKUP(B93,'Data_efterafgrøder og udlæg'!$A$3:$I$12,COLUMN('Data_efterafgrøder og udlæg'!$B$1),FALSE)))</f>
        <v>#N/A</v>
      </c>
      <c r="G93" s="108" t="e">
        <f>F93*VLOOKUP(B93,'Data_efterafgrøder og udlæg'!$A$3:$H$12,COLUMN('Data_efterafgrøder og udlæg'!$C$1),FALSE)</f>
        <v>#N/A</v>
      </c>
      <c r="H93" s="110" t="e">
        <f t="shared" si="21"/>
        <v>#N/A</v>
      </c>
      <c r="I93" s="108" t="e">
        <f>IF(VLOOKUP(B93,'Data_efterafgrøder og udlæg'!$A$3:$O$13,COLUMN('Data_efterafgrøder og udlæg'!$N$1),FALSE)="Ja",(G93+H93),F93)</f>
        <v>#N/A</v>
      </c>
      <c r="J93" s="110" t="e">
        <f t="shared" si="22"/>
        <v>#N/A</v>
      </c>
      <c r="K93" s="110" t="e">
        <f t="shared" si="23"/>
        <v>#N/A</v>
      </c>
      <c r="L93" s="110" t="e">
        <f>VLOOKUP(B93,'Data_efterafgrøder og udlæg'!$A$3:$V$16,COLUMN('Data_efterafgrøder og udlæg'!J90),FALSE)</f>
        <v>#N/A</v>
      </c>
      <c r="M93" s="108" t="e">
        <f>K93*VLOOKUP(B93,'Data_efterafgrøder og udlæg'!$A$3:$Q$12,COLUMN('Data_efterafgrøder og udlæg'!D90),FALSE)*VLOOKUP(B93,'Data_efterafgrøder og udlæg'!$A$3:$R$14,COLUMN('Data_efterafgrøder og udlæg'!E90),FALSE)</f>
        <v>#N/A</v>
      </c>
      <c r="N93" s="108" t="e">
        <f t="shared" si="24"/>
        <v>#N/A</v>
      </c>
      <c r="O93" s="12">
        <f>D93*Forside!$B$3/100</f>
        <v>0</v>
      </c>
      <c r="P93" s="44">
        <f>O93*44/28*Forside!$B$5</f>
        <v>0</v>
      </c>
      <c r="Q93" s="45" t="e">
        <f>H93*VLOOKUP(B93,'Data_efterafgrøder og udlæg'!$A$3:$O$10,COLUMN('Data_efterafgrøder og udlæg'!$H$3),FALSE)</f>
        <v>#N/A</v>
      </c>
      <c r="R93" s="12" t="e">
        <f>Q93*Forside!$B$3/100</f>
        <v>#N/A</v>
      </c>
      <c r="S93" s="44" t="e">
        <f>R93*44/28*Forside!$B$5</f>
        <v>#N/A</v>
      </c>
      <c r="T93" s="45" t="e">
        <f>G93*VLOOKUP(B93,'Data_efterafgrøder og udlæg'!$A$3:$O$10,COLUMN('Data_efterafgrøder og udlæg'!$G$3),FALSE)</f>
        <v>#N/A</v>
      </c>
      <c r="U93" s="45" t="e">
        <f>T93*Forside!$B$3/100</f>
        <v>#N/A</v>
      </c>
      <c r="V93" s="44" t="e">
        <f>U93*44/28*Forside!$B$5</f>
        <v>#N/A</v>
      </c>
      <c r="W93" s="44">
        <f t="shared" si="25"/>
        <v>0</v>
      </c>
      <c r="X93" s="12">
        <f>D93*Forside!$B$8</f>
        <v>0</v>
      </c>
      <c r="Y93" s="54" t="e">
        <f>VLOOKUP(B93,'Data_efterafgrøder og udlæg'!$A$3:$Q$14,COLUMN('Data_efterafgrøder og udlæg'!L90),FALSE)</f>
        <v>#N/A</v>
      </c>
      <c r="Z93" s="54" t="e">
        <f>Y93*Forside!$B$9</f>
        <v>#N/A</v>
      </c>
      <c r="AA93" s="54" t="e">
        <f>VLOOKUP(B93,'Data_efterafgrøder og udlæg'!$A$3:$Q$14,COLUMN('Data_efterafgrøder og udlæg'!M90),FALSE)</f>
        <v>#N/A</v>
      </c>
      <c r="AB93" s="12" t="e">
        <f>Forside!$B$10*AA93</f>
        <v>#N/A</v>
      </c>
      <c r="AC93" s="53" t="e">
        <f>VLOOKUP(B93,'Data_efterafgrøder og udlæg'!$A$3:$R$7,COLUMN('Data_efterafgrøder og udlæg'!P90),FALSE)</f>
        <v>#N/A</v>
      </c>
      <c r="AD93" s="45" t="e">
        <f>AC93*6.4*Forside!$B$7*U93</f>
        <v>#N/A</v>
      </c>
      <c r="AE93" s="12" t="e">
        <f>VLOOKUP(B93,'Data_efterafgrøder og udlæg'!$A$3:$Q$15,COLUMN('Data_efterafgrøder og udlæg'!O90),FALSE)</f>
        <v>#N/A</v>
      </c>
      <c r="AF93" s="45" t="e">
        <f>AE93*1.7*Forside!$B$7*Beregninger_brændstofforbrug!F91</f>
        <v>#N/A</v>
      </c>
      <c r="AG93" s="44" t="e">
        <f t="shared" si="26"/>
        <v>#N/A</v>
      </c>
      <c r="AH93" s="12"/>
      <c r="AI93" s="12">
        <f>AH93*4.6*Forside!$B$6</f>
        <v>0</v>
      </c>
      <c r="AJ93" s="92" t="e">
        <f t="shared" si="17"/>
        <v>#N/A</v>
      </c>
      <c r="AK93" s="45" t="e">
        <f>AJ93*44/28*Forside!$B$5</f>
        <v>#N/A</v>
      </c>
      <c r="AL93" s="44" t="e">
        <f t="shared" si="18"/>
        <v>#N/A</v>
      </c>
      <c r="AM93" s="44" t="e">
        <f t="shared" si="19"/>
        <v>#N/A</v>
      </c>
      <c r="AN93" s="44" t="e">
        <f t="shared" si="20"/>
        <v>#N/A</v>
      </c>
    </row>
    <row r="94" spans="1:40" x14ac:dyDescent="0.2">
      <c r="A94" s="2">
        <f>Forside!B104</f>
        <v>0</v>
      </c>
      <c r="B94" s="2">
        <f>Forside!C104</f>
        <v>0</v>
      </c>
      <c r="C94" s="59">
        <f>Forside!G104</f>
        <v>0</v>
      </c>
      <c r="D94" s="59">
        <f>Forside!K104</f>
        <v>0</v>
      </c>
      <c r="E94" s="59">
        <f>Forside!N104</f>
        <v>0</v>
      </c>
      <c r="F94" s="108" t="e">
        <f>E94*(1/((1-VLOOKUP(B94,'Data_efterafgrøder og udlæg'!$A$3:$J$15,COLUMN('Data_efterafgrøder og udlæg'!$C$1),FALSE))*VLOOKUP(B94,'Data_efterafgrøder og udlæg'!$A$3:$I$12,COLUMN('Data_efterafgrøder og udlæg'!$B$1),FALSE)))</f>
        <v>#N/A</v>
      </c>
      <c r="G94" s="108" t="e">
        <f>F94*VLOOKUP(B94,'Data_efterafgrøder og udlæg'!$A$3:$H$12,COLUMN('Data_efterafgrøder og udlæg'!$C$1),FALSE)</f>
        <v>#N/A</v>
      </c>
      <c r="H94" s="110" t="e">
        <f t="shared" si="21"/>
        <v>#N/A</v>
      </c>
      <c r="I94" s="108" t="e">
        <f>IF(VLOOKUP(B94,'Data_efterafgrøder og udlæg'!$A$3:$O$13,COLUMN('Data_efterafgrøder og udlæg'!$N$1),FALSE)="Ja",(G94+H94),F94)</f>
        <v>#N/A</v>
      </c>
      <c r="J94" s="110" t="e">
        <f t="shared" si="22"/>
        <v>#N/A</v>
      </c>
      <c r="K94" s="110" t="e">
        <f t="shared" si="23"/>
        <v>#N/A</v>
      </c>
      <c r="L94" s="110" t="e">
        <f>VLOOKUP(B94,'Data_efterafgrøder og udlæg'!$A$3:$V$16,COLUMN('Data_efterafgrøder og udlæg'!J91),FALSE)</f>
        <v>#N/A</v>
      </c>
      <c r="M94" s="108" t="e">
        <f>K94*VLOOKUP(B94,'Data_efterafgrøder og udlæg'!$A$3:$Q$12,COLUMN('Data_efterafgrøder og udlæg'!D91),FALSE)*VLOOKUP(B94,'Data_efterafgrøder og udlæg'!$A$3:$R$14,COLUMN('Data_efterafgrøder og udlæg'!E91),FALSE)</f>
        <v>#N/A</v>
      </c>
      <c r="N94" s="108" t="e">
        <f t="shared" si="24"/>
        <v>#N/A</v>
      </c>
      <c r="O94" s="12">
        <f>D94*Forside!$B$3/100</f>
        <v>0</v>
      </c>
      <c r="P94" s="44">
        <f>O94*44/28*Forside!$B$5</f>
        <v>0</v>
      </c>
      <c r="Q94" s="45" t="e">
        <f>H94*VLOOKUP(B94,'Data_efterafgrøder og udlæg'!$A$3:$O$10,COLUMN('Data_efterafgrøder og udlæg'!$H$3),FALSE)</f>
        <v>#N/A</v>
      </c>
      <c r="R94" s="12" t="e">
        <f>Q94*Forside!$B$3/100</f>
        <v>#N/A</v>
      </c>
      <c r="S94" s="44" t="e">
        <f>R94*44/28*Forside!$B$5</f>
        <v>#N/A</v>
      </c>
      <c r="T94" s="45" t="e">
        <f>G94*VLOOKUP(B94,'Data_efterafgrøder og udlæg'!$A$3:$O$10,COLUMN('Data_efterafgrøder og udlæg'!$G$3),FALSE)</f>
        <v>#N/A</v>
      </c>
      <c r="U94" s="45" t="e">
        <f>T94*Forside!$B$3/100</f>
        <v>#N/A</v>
      </c>
      <c r="V94" s="44" t="e">
        <f>U94*44/28*Forside!$B$5</f>
        <v>#N/A</v>
      </c>
      <c r="W94" s="44">
        <f t="shared" si="25"/>
        <v>0</v>
      </c>
      <c r="X94" s="12">
        <f>D94*Forside!$B$8</f>
        <v>0</v>
      </c>
      <c r="Y94" s="54" t="e">
        <f>VLOOKUP(B94,'Data_efterafgrøder og udlæg'!$A$3:$Q$14,COLUMN('Data_efterafgrøder og udlæg'!L91),FALSE)</f>
        <v>#N/A</v>
      </c>
      <c r="Z94" s="54" t="e">
        <f>Y94*Forside!$B$9</f>
        <v>#N/A</v>
      </c>
      <c r="AA94" s="54" t="e">
        <f>VLOOKUP(B94,'Data_efterafgrøder og udlæg'!$A$3:$Q$14,COLUMN('Data_efterafgrøder og udlæg'!M91),FALSE)</f>
        <v>#N/A</v>
      </c>
      <c r="AB94" s="12" t="e">
        <f>Forside!$B$10*AA94</f>
        <v>#N/A</v>
      </c>
      <c r="AC94" s="53" t="e">
        <f>VLOOKUP(B94,'Data_efterafgrøder og udlæg'!$A$3:$R$7,COLUMN('Data_efterafgrøder og udlæg'!P91),FALSE)</f>
        <v>#N/A</v>
      </c>
      <c r="AD94" s="45" t="e">
        <f>AC94*6.4*Forside!$B$7*U94</f>
        <v>#N/A</v>
      </c>
      <c r="AE94" s="12" t="e">
        <f>VLOOKUP(B94,'Data_efterafgrøder og udlæg'!$A$3:$Q$15,COLUMN('Data_efterafgrøder og udlæg'!O91),FALSE)</f>
        <v>#N/A</v>
      </c>
      <c r="AF94" s="45" t="e">
        <f>AE94*1.7*Forside!$B$7*Beregninger_brændstofforbrug!F92</f>
        <v>#N/A</v>
      </c>
      <c r="AG94" s="44" t="e">
        <f t="shared" si="26"/>
        <v>#N/A</v>
      </c>
      <c r="AH94" s="12"/>
      <c r="AI94" s="12">
        <f>AH94*4.6*Forside!$B$6</f>
        <v>0</v>
      </c>
      <c r="AJ94" s="92" t="e">
        <f t="shared" si="17"/>
        <v>#N/A</v>
      </c>
      <c r="AK94" s="45" t="e">
        <f>AJ94*44/28*Forside!$B$5</f>
        <v>#N/A</v>
      </c>
      <c r="AL94" s="44" t="e">
        <f t="shared" si="18"/>
        <v>#N/A</v>
      </c>
      <c r="AM94" s="44" t="e">
        <f t="shared" si="19"/>
        <v>#N/A</v>
      </c>
      <c r="AN94" s="44" t="e">
        <f t="shared" si="20"/>
        <v>#N/A</v>
      </c>
    </row>
    <row r="95" spans="1:40" x14ac:dyDescent="0.2">
      <c r="A95" s="2">
        <f>Forside!B105</f>
        <v>0</v>
      </c>
      <c r="B95" s="2">
        <f>Forside!C105</f>
        <v>0</v>
      </c>
      <c r="C95" s="59">
        <f>Forside!G105</f>
        <v>0</v>
      </c>
      <c r="D95" s="59">
        <f>Forside!K105</f>
        <v>0</v>
      </c>
      <c r="E95" s="59">
        <f>Forside!N105</f>
        <v>0</v>
      </c>
      <c r="F95" s="108" t="e">
        <f>E95*(1/((1-VLOOKUP(B95,'Data_efterafgrøder og udlæg'!$A$3:$J$15,COLUMN('Data_efterafgrøder og udlæg'!$C$1),FALSE))*VLOOKUP(B95,'Data_efterafgrøder og udlæg'!$A$3:$I$12,COLUMN('Data_efterafgrøder og udlæg'!$B$1),FALSE)))</f>
        <v>#N/A</v>
      </c>
      <c r="G95" s="108" t="e">
        <f>F95*VLOOKUP(B95,'Data_efterafgrøder og udlæg'!$A$3:$H$12,COLUMN('Data_efterafgrøder og udlæg'!$C$1),FALSE)</f>
        <v>#N/A</v>
      </c>
      <c r="H95" s="110" t="e">
        <f t="shared" si="21"/>
        <v>#N/A</v>
      </c>
      <c r="I95" s="108" t="e">
        <f>IF(VLOOKUP(B95,'Data_efterafgrøder og udlæg'!$A$3:$O$13,COLUMN('Data_efterafgrøder og udlæg'!$N$1),FALSE)="Ja",(G95+H95),F95)</f>
        <v>#N/A</v>
      </c>
      <c r="J95" s="110" t="e">
        <f t="shared" si="22"/>
        <v>#N/A</v>
      </c>
      <c r="K95" s="110" t="e">
        <f t="shared" si="23"/>
        <v>#N/A</v>
      </c>
      <c r="L95" s="110" t="e">
        <f>VLOOKUP(B95,'Data_efterafgrøder og udlæg'!$A$3:$V$16,COLUMN('Data_efterafgrøder og udlæg'!J92),FALSE)</f>
        <v>#N/A</v>
      </c>
      <c r="M95" s="108" t="e">
        <f>K95*VLOOKUP(B95,'Data_efterafgrøder og udlæg'!$A$3:$Q$12,COLUMN('Data_efterafgrøder og udlæg'!D92),FALSE)*VLOOKUP(B95,'Data_efterafgrøder og udlæg'!$A$3:$R$14,COLUMN('Data_efterafgrøder og udlæg'!E92),FALSE)</f>
        <v>#N/A</v>
      </c>
      <c r="N95" s="108" t="e">
        <f t="shared" si="24"/>
        <v>#N/A</v>
      </c>
      <c r="O95" s="12">
        <f>D95*Forside!$B$3/100</f>
        <v>0</v>
      </c>
      <c r="P95" s="44">
        <f>O95*44/28*Forside!$B$5</f>
        <v>0</v>
      </c>
      <c r="Q95" s="45" t="e">
        <f>H95*VLOOKUP(B95,'Data_efterafgrøder og udlæg'!$A$3:$O$10,COLUMN('Data_efterafgrøder og udlæg'!$H$3),FALSE)</f>
        <v>#N/A</v>
      </c>
      <c r="R95" s="12" t="e">
        <f>Q95*Forside!$B$3/100</f>
        <v>#N/A</v>
      </c>
      <c r="S95" s="44" t="e">
        <f>R95*44/28*Forside!$B$5</f>
        <v>#N/A</v>
      </c>
      <c r="T95" s="45" t="e">
        <f>G95*VLOOKUP(B95,'Data_efterafgrøder og udlæg'!$A$3:$O$10,COLUMN('Data_efterafgrøder og udlæg'!$G$3),FALSE)</f>
        <v>#N/A</v>
      </c>
      <c r="U95" s="45" t="e">
        <f>T95*Forside!$B$3/100</f>
        <v>#N/A</v>
      </c>
      <c r="V95" s="44" t="e">
        <f>U95*44/28*Forside!$B$5</f>
        <v>#N/A</v>
      </c>
      <c r="W95" s="44">
        <f t="shared" si="25"/>
        <v>0</v>
      </c>
      <c r="X95" s="12">
        <f>D95*Forside!$B$8</f>
        <v>0</v>
      </c>
      <c r="Y95" s="54" t="e">
        <f>VLOOKUP(B95,'Data_efterafgrøder og udlæg'!$A$3:$Q$14,COLUMN('Data_efterafgrøder og udlæg'!L92),FALSE)</f>
        <v>#N/A</v>
      </c>
      <c r="Z95" s="54" t="e">
        <f>Y95*Forside!$B$9</f>
        <v>#N/A</v>
      </c>
      <c r="AA95" s="54" t="e">
        <f>VLOOKUP(B95,'Data_efterafgrøder og udlæg'!$A$3:$Q$14,COLUMN('Data_efterafgrøder og udlæg'!M92),FALSE)</f>
        <v>#N/A</v>
      </c>
      <c r="AB95" s="12" t="e">
        <f>Forside!$B$10*AA95</f>
        <v>#N/A</v>
      </c>
      <c r="AC95" s="53" t="e">
        <f>VLOOKUP(B95,'Data_efterafgrøder og udlæg'!$A$3:$R$7,COLUMN('Data_efterafgrøder og udlæg'!P92),FALSE)</f>
        <v>#N/A</v>
      </c>
      <c r="AD95" s="45" t="e">
        <f>AC95*6.4*Forside!$B$7*U95</f>
        <v>#N/A</v>
      </c>
      <c r="AE95" s="12" t="e">
        <f>VLOOKUP(B95,'Data_efterafgrøder og udlæg'!$A$3:$Q$15,COLUMN('Data_efterafgrøder og udlæg'!O92),FALSE)</f>
        <v>#N/A</v>
      </c>
      <c r="AF95" s="45" t="e">
        <f>AE95*1.7*Forside!$B$7*Beregninger_brændstofforbrug!F93</f>
        <v>#N/A</v>
      </c>
      <c r="AG95" s="44" t="e">
        <f t="shared" si="26"/>
        <v>#N/A</v>
      </c>
      <c r="AH95" s="12"/>
      <c r="AI95" s="12">
        <f>AH95*4.6*Forside!$B$6</f>
        <v>0</v>
      </c>
      <c r="AJ95" s="92" t="e">
        <f t="shared" si="17"/>
        <v>#N/A</v>
      </c>
      <c r="AK95" s="45" t="e">
        <f>AJ95*44/28*Forside!$B$5</f>
        <v>#N/A</v>
      </c>
      <c r="AL95" s="44" t="e">
        <f t="shared" si="18"/>
        <v>#N/A</v>
      </c>
      <c r="AM95" s="44" t="e">
        <f t="shared" si="19"/>
        <v>#N/A</v>
      </c>
      <c r="AN95" s="44" t="e">
        <f t="shared" si="20"/>
        <v>#N/A</v>
      </c>
    </row>
    <row r="96" spans="1:40" x14ac:dyDescent="0.2">
      <c r="A96" s="2">
        <f>Forside!B106</f>
        <v>0</v>
      </c>
      <c r="B96" s="2">
        <f>Forside!C106</f>
        <v>0</v>
      </c>
      <c r="C96" s="59">
        <f>Forside!G106</f>
        <v>0</v>
      </c>
      <c r="D96" s="59">
        <f>Forside!K106</f>
        <v>0</v>
      </c>
      <c r="E96" s="59">
        <f>Forside!N106</f>
        <v>0</v>
      </c>
      <c r="F96" s="108" t="e">
        <f>E96*(1/((1-VLOOKUP(B96,'Data_efterafgrøder og udlæg'!$A$3:$J$15,COLUMN('Data_efterafgrøder og udlæg'!$C$1),FALSE))*VLOOKUP(B96,'Data_efterafgrøder og udlæg'!$A$3:$I$12,COLUMN('Data_efterafgrøder og udlæg'!$B$1),FALSE)))</f>
        <v>#N/A</v>
      </c>
      <c r="G96" s="108" t="e">
        <f>F96*VLOOKUP(B96,'Data_efterafgrøder og udlæg'!$A$3:$H$12,COLUMN('Data_efterafgrøder og udlæg'!$C$1),FALSE)</f>
        <v>#N/A</v>
      </c>
      <c r="H96" s="110" t="e">
        <f t="shared" si="21"/>
        <v>#N/A</v>
      </c>
      <c r="I96" s="108" t="e">
        <f>IF(VLOOKUP(B96,'Data_efterafgrøder og udlæg'!$A$3:$O$13,COLUMN('Data_efterafgrøder og udlæg'!$N$1),FALSE)="Ja",(G96+H96),F96)</f>
        <v>#N/A</v>
      </c>
      <c r="J96" s="110" t="e">
        <f t="shared" si="22"/>
        <v>#N/A</v>
      </c>
      <c r="K96" s="110" t="e">
        <f t="shared" si="23"/>
        <v>#N/A</v>
      </c>
      <c r="L96" s="110" t="e">
        <f>VLOOKUP(B96,'Data_efterafgrøder og udlæg'!$A$3:$V$16,COLUMN('Data_efterafgrøder og udlæg'!J93),FALSE)</f>
        <v>#N/A</v>
      </c>
      <c r="M96" s="108" t="e">
        <f>K96*VLOOKUP(B96,'Data_efterafgrøder og udlæg'!$A$3:$Q$12,COLUMN('Data_efterafgrøder og udlæg'!D93),FALSE)*VLOOKUP(B96,'Data_efterafgrøder og udlæg'!$A$3:$R$14,COLUMN('Data_efterafgrøder og udlæg'!E93),FALSE)</f>
        <v>#N/A</v>
      </c>
      <c r="N96" s="108" t="e">
        <f t="shared" si="24"/>
        <v>#N/A</v>
      </c>
      <c r="O96" s="12">
        <f>D96*Forside!$B$3/100</f>
        <v>0</v>
      </c>
      <c r="P96" s="44">
        <f>O96*44/28*Forside!$B$5</f>
        <v>0</v>
      </c>
      <c r="Q96" s="45" t="e">
        <f>H96*VLOOKUP(B96,'Data_efterafgrøder og udlæg'!$A$3:$O$10,COLUMN('Data_efterafgrøder og udlæg'!$H$3),FALSE)</f>
        <v>#N/A</v>
      </c>
      <c r="R96" s="12" t="e">
        <f>Q96*Forside!$B$3/100</f>
        <v>#N/A</v>
      </c>
      <c r="S96" s="44" t="e">
        <f>R96*44/28*Forside!$B$5</f>
        <v>#N/A</v>
      </c>
      <c r="T96" s="45" t="e">
        <f>G96*VLOOKUP(B96,'Data_efterafgrøder og udlæg'!$A$3:$O$10,COLUMN('Data_efterafgrøder og udlæg'!$G$3),FALSE)</f>
        <v>#N/A</v>
      </c>
      <c r="U96" s="45" t="e">
        <f>T96*Forside!$B$3/100</f>
        <v>#N/A</v>
      </c>
      <c r="V96" s="44" t="e">
        <f>U96*44/28*Forside!$B$5</f>
        <v>#N/A</v>
      </c>
      <c r="W96" s="44">
        <f t="shared" si="25"/>
        <v>0</v>
      </c>
      <c r="X96" s="12">
        <f>D96*Forside!$B$8</f>
        <v>0</v>
      </c>
      <c r="Y96" s="54" t="e">
        <f>VLOOKUP(B96,'Data_efterafgrøder og udlæg'!$A$3:$Q$14,COLUMN('Data_efterafgrøder og udlæg'!L93),FALSE)</f>
        <v>#N/A</v>
      </c>
      <c r="Z96" s="54" t="e">
        <f>Y96*Forside!$B$9</f>
        <v>#N/A</v>
      </c>
      <c r="AA96" s="54" t="e">
        <f>VLOOKUP(B96,'Data_efterafgrøder og udlæg'!$A$3:$Q$14,COLUMN('Data_efterafgrøder og udlæg'!M93),FALSE)</f>
        <v>#N/A</v>
      </c>
      <c r="AB96" s="12" t="e">
        <f>Forside!$B$10*AA96</f>
        <v>#N/A</v>
      </c>
      <c r="AC96" s="53" t="e">
        <f>VLOOKUP(B96,'Data_efterafgrøder og udlæg'!$A$3:$R$7,COLUMN('Data_efterafgrøder og udlæg'!P93),FALSE)</f>
        <v>#N/A</v>
      </c>
      <c r="AD96" s="45" t="e">
        <f>AC96*6.4*Forside!$B$7*U96</f>
        <v>#N/A</v>
      </c>
      <c r="AE96" s="12" t="e">
        <f>VLOOKUP(B96,'Data_efterafgrøder og udlæg'!$A$3:$Q$15,COLUMN('Data_efterafgrøder og udlæg'!O93),FALSE)</f>
        <v>#N/A</v>
      </c>
      <c r="AF96" s="45" t="e">
        <f>AE96*1.7*Forside!$B$7*Beregninger_brændstofforbrug!F94</f>
        <v>#N/A</v>
      </c>
      <c r="AG96" s="44" t="e">
        <f t="shared" si="26"/>
        <v>#N/A</v>
      </c>
      <c r="AH96" s="12"/>
      <c r="AI96" s="12">
        <f>AH96*4.6*Forside!$B$6</f>
        <v>0</v>
      </c>
      <c r="AJ96" s="92" t="e">
        <f t="shared" si="17"/>
        <v>#N/A</v>
      </c>
      <c r="AK96" s="45" t="e">
        <f>AJ96*44/28*Forside!$B$5</f>
        <v>#N/A</v>
      </c>
      <c r="AL96" s="44" t="e">
        <f t="shared" si="18"/>
        <v>#N/A</v>
      </c>
      <c r="AM96" s="44" t="e">
        <f t="shared" si="19"/>
        <v>#N/A</v>
      </c>
      <c r="AN96" s="44" t="e">
        <f t="shared" si="20"/>
        <v>#N/A</v>
      </c>
    </row>
    <row r="97" spans="1:40" x14ac:dyDescent="0.2">
      <c r="A97" s="2">
        <f>Forside!B107</f>
        <v>0</v>
      </c>
      <c r="B97" s="2">
        <f>Forside!C107</f>
        <v>0</v>
      </c>
      <c r="C97" s="59">
        <f>Forside!G107</f>
        <v>0</v>
      </c>
      <c r="D97" s="59">
        <f>Forside!K107</f>
        <v>0</v>
      </c>
      <c r="E97" s="59">
        <f>Forside!N107</f>
        <v>0</v>
      </c>
      <c r="F97" s="108" t="e">
        <f>E97*(1/((1-VLOOKUP(B97,'Data_efterafgrøder og udlæg'!$A$3:$J$15,COLUMN('Data_efterafgrøder og udlæg'!$C$1),FALSE))*VLOOKUP(B97,'Data_efterafgrøder og udlæg'!$A$3:$I$12,COLUMN('Data_efterafgrøder og udlæg'!$B$1),FALSE)))</f>
        <v>#N/A</v>
      </c>
      <c r="G97" s="108" t="e">
        <f>F97*VLOOKUP(B97,'Data_efterafgrøder og udlæg'!$A$3:$H$12,COLUMN('Data_efterafgrøder og udlæg'!$C$1),FALSE)</f>
        <v>#N/A</v>
      </c>
      <c r="H97" s="110" t="e">
        <f t="shared" si="21"/>
        <v>#N/A</v>
      </c>
      <c r="I97" s="108" t="e">
        <f>IF(VLOOKUP(B97,'Data_efterafgrøder og udlæg'!$A$3:$O$13,COLUMN('Data_efterafgrøder og udlæg'!$N$1),FALSE)="Ja",(G97+H97),F97)</f>
        <v>#N/A</v>
      </c>
      <c r="J97" s="110" t="e">
        <f t="shared" si="22"/>
        <v>#N/A</v>
      </c>
      <c r="K97" s="110" t="e">
        <f t="shared" si="23"/>
        <v>#N/A</v>
      </c>
      <c r="L97" s="110" t="e">
        <f>VLOOKUP(B97,'Data_efterafgrøder og udlæg'!$A$3:$V$16,COLUMN('Data_efterafgrøder og udlæg'!J94),FALSE)</f>
        <v>#N/A</v>
      </c>
      <c r="M97" s="108" t="e">
        <f>K97*VLOOKUP(B97,'Data_efterafgrøder og udlæg'!$A$3:$Q$12,COLUMN('Data_efterafgrøder og udlæg'!D94),FALSE)*VLOOKUP(B97,'Data_efterafgrøder og udlæg'!$A$3:$R$14,COLUMN('Data_efterafgrøder og udlæg'!E94),FALSE)</f>
        <v>#N/A</v>
      </c>
      <c r="N97" s="108" t="e">
        <f t="shared" si="24"/>
        <v>#N/A</v>
      </c>
      <c r="O97" s="12">
        <f>D97*Forside!$B$3/100</f>
        <v>0</v>
      </c>
      <c r="P97" s="44">
        <f>O97*44/28*Forside!$B$5</f>
        <v>0</v>
      </c>
      <c r="Q97" s="45" t="e">
        <f>H97*VLOOKUP(B97,'Data_efterafgrøder og udlæg'!$A$3:$O$10,COLUMN('Data_efterafgrøder og udlæg'!$H$3),FALSE)</f>
        <v>#N/A</v>
      </c>
      <c r="R97" s="12" t="e">
        <f>Q97*Forside!$B$3/100</f>
        <v>#N/A</v>
      </c>
      <c r="S97" s="44" t="e">
        <f>R97*44/28*Forside!$B$5</f>
        <v>#N/A</v>
      </c>
      <c r="T97" s="45" t="e">
        <f>G97*VLOOKUP(B97,'Data_efterafgrøder og udlæg'!$A$3:$O$10,COLUMN('Data_efterafgrøder og udlæg'!$G$3),FALSE)</f>
        <v>#N/A</v>
      </c>
      <c r="U97" s="45" t="e">
        <f>T97*Forside!$B$3/100</f>
        <v>#N/A</v>
      </c>
      <c r="V97" s="44" t="e">
        <f>U97*44/28*Forside!$B$5</f>
        <v>#N/A</v>
      </c>
      <c r="W97" s="44">
        <f t="shared" si="25"/>
        <v>0</v>
      </c>
      <c r="X97" s="12">
        <f>D97*Forside!$B$8</f>
        <v>0</v>
      </c>
      <c r="Y97" s="54" t="e">
        <f>VLOOKUP(B97,'Data_efterafgrøder og udlæg'!$A$3:$Q$14,COLUMN('Data_efterafgrøder og udlæg'!L94),FALSE)</f>
        <v>#N/A</v>
      </c>
      <c r="Z97" s="54" t="e">
        <f>Y97*Forside!$B$9</f>
        <v>#N/A</v>
      </c>
      <c r="AA97" s="54" t="e">
        <f>VLOOKUP(B97,'Data_efterafgrøder og udlæg'!$A$3:$Q$14,COLUMN('Data_efterafgrøder og udlæg'!M94),FALSE)</f>
        <v>#N/A</v>
      </c>
      <c r="AB97" s="12" t="e">
        <f>Forside!$B$10*AA97</f>
        <v>#N/A</v>
      </c>
      <c r="AC97" s="53" t="e">
        <f>VLOOKUP(B97,'Data_efterafgrøder og udlæg'!$A$3:$R$7,COLUMN('Data_efterafgrøder og udlæg'!P94),FALSE)</f>
        <v>#N/A</v>
      </c>
      <c r="AD97" s="45" t="e">
        <f>AC97*6.4*Forside!$B$7*U97</f>
        <v>#N/A</v>
      </c>
      <c r="AE97" s="12" t="e">
        <f>VLOOKUP(B97,'Data_efterafgrøder og udlæg'!$A$3:$Q$15,COLUMN('Data_efterafgrøder og udlæg'!O94),FALSE)</f>
        <v>#N/A</v>
      </c>
      <c r="AF97" s="45" t="e">
        <f>AE97*1.7*Forside!$B$7*Beregninger_brændstofforbrug!F95</f>
        <v>#N/A</v>
      </c>
      <c r="AG97" s="44" t="e">
        <f t="shared" si="26"/>
        <v>#N/A</v>
      </c>
      <c r="AH97" s="12"/>
      <c r="AI97" s="12">
        <f>AH97*4.6*Forside!$B$6</f>
        <v>0</v>
      </c>
      <c r="AJ97" s="92" t="e">
        <f t="shared" si="17"/>
        <v>#N/A</v>
      </c>
      <c r="AK97" s="45" t="e">
        <f>AJ97*44/28*Forside!$B$5</f>
        <v>#N/A</v>
      </c>
      <c r="AL97" s="44" t="e">
        <f t="shared" si="18"/>
        <v>#N/A</v>
      </c>
      <c r="AM97" s="44" t="e">
        <f t="shared" si="19"/>
        <v>#N/A</v>
      </c>
      <c r="AN97" s="44" t="e">
        <f t="shared" si="20"/>
        <v>#N/A</v>
      </c>
    </row>
    <row r="98" spans="1:40" x14ac:dyDescent="0.2">
      <c r="A98" s="2">
        <f>Forside!B108</f>
        <v>0</v>
      </c>
      <c r="B98" s="2">
        <f>Forside!C108</f>
        <v>0</v>
      </c>
      <c r="C98" s="59">
        <f>Forside!G108</f>
        <v>0</v>
      </c>
      <c r="D98" s="59">
        <f>Forside!K108</f>
        <v>0</v>
      </c>
      <c r="E98" s="59">
        <f>Forside!N108</f>
        <v>0</v>
      </c>
      <c r="F98" s="108" t="e">
        <f>E98*(1/((1-VLOOKUP(B98,'Data_efterafgrøder og udlæg'!$A$3:$J$15,COLUMN('Data_efterafgrøder og udlæg'!$C$1),FALSE))*VLOOKUP(B98,'Data_efterafgrøder og udlæg'!$A$3:$I$12,COLUMN('Data_efterafgrøder og udlæg'!$B$1),FALSE)))</f>
        <v>#N/A</v>
      </c>
      <c r="G98" s="108" t="e">
        <f>F98*VLOOKUP(B98,'Data_efterafgrøder og udlæg'!$A$3:$H$12,COLUMN('Data_efterafgrøder og udlæg'!$C$1),FALSE)</f>
        <v>#N/A</v>
      </c>
      <c r="H98" s="110" t="e">
        <f t="shared" si="21"/>
        <v>#N/A</v>
      </c>
      <c r="I98" s="108" t="e">
        <f>IF(VLOOKUP(B98,'Data_efterafgrøder og udlæg'!$A$3:$O$13,COLUMN('Data_efterafgrøder og udlæg'!$N$1),FALSE)="Ja",(G98+H98),F98)</f>
        <v>#N/A</v>
      </c>
      <c r="J98" s="110" t="e">
        <f t="shared" si="22"/>
        <v>#N/A</v>
      </c>
      <c r="K98" s="110" t="e">
        <f t="shared" si="23"/>
        <v>#N/A</v>
      </c>
      <c r="L98" s="110" t="e">
        <f>VLOOKUP(B98,'Data_efterafgrøder og udlæg'!$A$3:$V$16,COLUMN('Data_efterafgrøder og udlæg'!J95),FALSE)</f>
        <v>#N/A</v>
      </c>
      <c r="M98" s="108" t="e">
        <f>K98*VLOOKUP(B98,'Data_efterafgrøder og udlæg'!$A$3:$Q$12,COLUMN('Data_efterafgrøder og udlæg'!D95),FALSE)*VLOOKUP(B98,'Data_efterafgrøder og udlæg'!$A$3:$R$14,COLUMN('Data_efterafgrøder og udlæg'!E95),FALSE)</f>
        <v>#N/A</v>
      </c>
      <c r="N98" s="108" t="e">
        <f t="shared" si="24"/>
        <v>#N/A</v>
      </c>
      <c r="O98" s="12">
        <f>D98*Forside!$B$3/100</f>
        <v>0</v>
      </c>
      <c r="P98" s="44">
        <f>O98*44/28*Forside!$B$5</f>
        <v>0</v>
      </c>
      <c r="Q98" s="45" t="e">
        <f>H98*VLOOKUP(B98,'Data_efterafgrøder og udlæg'!$A$3:$O$10,COLUMN('Data_efterafgrøder og udlæg'!$H$3),FALSE)</f>
        <v>#N/A</v>
      </c>
      <c r="R98" s="12" t="e">
        <f>Q98*Forside!$B$3/100</f>
        <v>#N/A</v>
      </c>
      <c r="S98" s="44" t="e">
        <f>R98*44/28*Forside!$B$5</f>
        <v>#N/A</v>
      </c>
      <c r="T98" s="45" t="e">
        <f>G98*VLOOKUP(B98,'Data_efterafgrøder og udlæg'!$A$3:$O$10,COLUMN('Data_efterafgrøder og udlæg'!$G$3),FALSE)</f>
        <v>#N/A</v>
      </c>
      <c r="U98" s="45" t="e">
        <f>T98*Forside!$B$3/100</f>
        <v>#N/A</v>
      </c>
      <c r="V98" s="44" t="e">
        <f>U98*44/28*Forside!$B$5</f>
        <v>#N/A</v>
      </c>
      <c r="W98" s="44">
        <f t="shared" si="25"/>
        <v>0</v>
      </c>
      <c r="X98" s="12">
        <f>D98*Forside!$B$8</f>
        <v>0</v>
      </c>
      <c r="Y98" s="54" t="e">
        <f>VLOOKUP(B98,'Data_efterafgrøder og udlæg'!$A$3:$Q$14,COLUMN('Data_efterafgrøder og udlæg'!L95),FALSE)</f>
        <v>#N/A</v>
      </c>
      <c r="Z98" s="54" t="e">
        <f>Y98*Forside!$B$9</f>
        <v>#N/A</v>
      </c>
      <c r="AA98" s="54" t="e">
        <f>VLOOKUP(B98,'Data_efterafgrøder og udlæg'!$A$3:$Q$14,COLUMN('Data_efterafgrøder og udlæg'!M95),FALSE)</f>
        <v>#N/A</v>
      </c>
      <c r="AB98" s="12" t="e">
        <f>Forside!$B$10*AA98</f>
        <v>#N/A</v>
      </c>
      <c r="AC98" s="53" t="e">
        <f>VLOOKUP(B98,'Data_efterafgrøder og udlæg'!$A$3:$R$7,COLUMN('Data_efterafgrøder og udlæg'!P95),FALSE)</f>
        <v>#N/A</v>
      </c>
      <c r="AD98" s="45" t="e">
        <f>AC98*6.4*Forside!$B$7*U98</f>
        <v>#N/A</v>
      </c>
      <c r="AE98" s="12" t="e">
        <f>VLOOKUP(B98,'Data_efterafgrøder og udlæg'!$A$3:$Q$15,COLUMN('Data_efterafgrøder og udlæg'!O95),FALSE)</f>
        <v>#N/A</v>
      </c>
      <c r="AF98" s="45" t="e">
        <f>AE98*1.7*Forside!$B$7*Beregninger_brændstofforbrug!F96</f>
        <v>#N/A</v>
      </c>
      <c r="AG98" s="44" t="e">
        <f t="shared" si="26"/>
        <v>#N/A</v>
      </c>
      <c r="AH98" s="12"/>
      <c r="AI98" s="12">
        <f>AH98*4.6*Forside!$B$6</f>
        <v>0</v>
      </c>
      <c r="AJ98" s="92" t="e">
        <f t="shared" si="17"/>
        <v>#N/A</v>
      </c>
      <c r="AK98" s="45" t="e">
        <f>AJ98*44/28*Forside!$B$5</f>
        <v>#N/A</v>
      </c>
      <c r="AL98" s="44" t="e">
        <f t="shared" si="18"/>
        <v>#N/A</v>
      </c>
      <c r="AM98" s="44" t="e">
        <f t="shared" si="19"/>
        <v>#N/A</v>
      </c>
      <c r="AN98" s="44" t="e">
        <f t="shared" si="20"/>
        <v>#N/A</v>
      </c>
    </row>
    <row r="99" spans="1:40" x14ac:dyDescent="0.2">
      <c r="A99" s="2">
        <f>Forside!B109</f>
        <v>0</v>
      </c>
      <c r="B99" s="2">
        <f>Forside!C109</f>
        <v>0</v>
      </c>
      <c r="C99" s="59">
        <f>Forside!G109</f>
        <v>0</v>
      </c>
      <c r="D99" s="59">
        <f>Forside!K109</f>
        <v>0</v>
      </c>
      <c r="E99" s="59">
        <f>Forside!N109</f>
        <v>0</v>
      </c>
      <c r="F99" s="108" t="e">
        <f>E99*(1/((1-VLOOKUP(B99,'Data_efterafgrøder og udlæg'!$A$3:$J$15,COLUMN('Data_efterafgrøder og udlæg'!$C$1),FALSE))*VLOOKUP(B99,'Data_efterafgrøder og udlæg'!$A$3:$I$12,COLUMN('Data_efterafgrøder og udlæg'!$B$1),FALSE)))</f>
        <v>#N/A</v>
      </c>
      <c r="G99" s="108" t="e">
        <f>F99*VLOOKUP(B99,'Data_efterafgrøder og udlæg'!$A$3:$H$12,COLUMN('Data_efterafgrøder og udlæg'!$C$1),FALSE)</f>
        <v>#N/A</v>
      </c>
      <c r="H99" s="110" t="e">
        <f t="shared" si="21"/>
        <v>#N/A</v>
      </c>
      <c r="I99" s="108" t="e">
        <f>IF(VLOOKUP(B99,'Data_efterafgrøder og udlæg'!$A$3:$O$13,COLUMN('Data_efterafgrøder og udlæg'!$N$1),FALSE)="Ja",(G99+H99),F99)</f>
        <v>#N/A</v>
      </c>
      <c r="J99" s="110" t="e">
        <f t="shared" si="22"/>
        <v>#N/A</v>
      </c>
      <c r="K99" s="110" t="e">
        <f t="shared" si="23"/>
        <v>#N/A</v>
      </c>
      <c r="L99" s="110" t="e">
        <f>VLOOKUP(B99,'Data_efterafgrøder og udlæg'!$A$3:$V$16,COLUMN('Data_efterafgrøder og udlæg'!J96),FALSE)</f>
        <v>#N/A</v>
      </c>
      <c r="M99" s="108" t="e">
        <f>K99*VLOOKUP(B99,'Data_efterafgrøder og udlæg'!$A$3:$Q$12,COLUMN('Data_efterafgrøder og udlæg'!D96),FALSE)*VLOOKUP(B99,'Data_efterafgrøder og udlæg'!$A$3:$R$14,COLUMN('Data_efterafgrøder og udlæg'!E96),FALSE)</f>
        <v>#N/A</v>
      </c>
      <c r="N99" s="108" t="e">
        <f t="shared" si="24"/>
        <v>#N/A</v>
      </c>
      <c r="O99" s="12">
        <f>D99*Forside!$B$3/100</f>
        <v>0</v>
      </c>
      <c r="P99" s="44">
        <f>O99*44/28*Forside!$B$5</f>
        <v>0</v>
      </c>
      <c r="Q99" s="45" t="e">
        <f>H99*VLOOKUP(B99,'Data_efterafgrøder og udlæg'!$A$3:$O$10,COLUMN('Data_efterafgrøder og udlæg'!$H$3),FALSE)</f>
        <v>#N/A</v>
      </c>
      <c r="R99" s="12" t="e">
        <f>Q99*Forside!$B$3/100</f>
        <v>#N/A</v>
      </c>
      <c r="S99" s="44" t="e">
        <f>R99*44/28*Forside!$B$5</f>
        <v>#N/A</v>
      </c>
      <c r="T99" s="45" t="e">
        <f>G99*VLOOKUP(B99,'Data_efterafgrøder og udlæg'!$A$3:$O$10,COLUMN('Data_efterafgrøder og udlæg'!$G$3),FALSE)</f>
        <v>#N/A</v>
      </c>
      <c r="U99" s="45" t="e">
        <f>T99*Forside!$B$3/100</f>
        <v>#N/A</v>
      </c>
      <c r="V99" s="44" t="e">
        <f>U99*44/28*Forside!$B$5</f>
        <v>#N/A</v>
      </c>
      <c r="W99" s="44">
        <f t="shared" si="25"/>
        <v>0</v>
      </c>
      <c r="X99" s="12">
        <f>D99*Forside!$B$8</f>
        <v>0</v>
      </c>
      <c r="Y99" s="54" t="e">
        <f>VLOOKUP(B99,'Data_efterafgrøder og udlæg'!$A$3:$Q$14,COLUMN('Data_efterafgrøder og udlæg'!L96),FALSE)</f>
        <v>#N/A</v>
      </c>
      <c r="Z99" s="54" t="e">
        <f>Y99*Forside!$B$9</f>
        <v>#N/A</v>
      </c>
      <c r="AA99" s="54" t="e">
        <f>VLOOKUP(B99,'Data_efterafgrøder og udlæg'!$A$3:$Q$14,COLUMN('Data_efterafgrøder og udlæg'!M96),FALSE)</f>
        <v>#N/A</v>
      </c>
      <c r="AB99" s="12" t="e">
        <f>Forside!$B$10*AA99</f>
        <v>#N/A</v>
      </c>
      <c r="AC99" s="53" t="e">
        <f>VLOOKUP(B99,'Data_efterafgrøder og udlæg'!$A$3:$R$7,COLUMN('Data_efterafgrøder og udlæg'!P96),FALSE)</f>
        <v>#N/A</v>
      </c>
      <c r="AD99" s="45" t="e">
        <f>AC99*6.4*Forside!$B$7*U99</f>
        <v>#N/A</v>
      </c>
      <c r="AE99" s="12" t="e">
        <f>VLOOKUP(B99,'Data_efterafgrøder og udlæg'!$A$3:$Q$15,COLUMN('Data_efterafgrøder og udlæg'!O96),FALSE)</f>
        <v>#N/A</v>
      </c>
      <c r="AF99" s="45" t="e">
        <f>AE99*1.7*Forside!$B$7*Beregninger_brændstofforbrug!F97</f>
        <v>#N/A</v>
      </c>
      <c r="AG99" s="44" t="e">
        <f t="shared" si="26"/>
        <v>#N/A</v>
      </c>
      <c r="AH99" s="12"/>
      <c r="AI99" s="12">
        <f>AH99*4.6*Forside!$B$6</f>
        <v>0</v>
      </c>
      <c r="AJ99" s="92" t="e">
        <f t="shared" si="17"/>
        <v>#N/A</v>
      </c>
      <c r="AK99" s="45" t="e">
        <f>AJ99*44/28*Forside!$B$5</f>
        <v>#N/A</v>
      </c>
      <c r="AL99" s="44" t="e">
        <f t="shared" si="18"/>
        <v>#N/A</v>
      </c>
      <c r="AM99" s="44" t="e">
        <f t="shared" si="19"/>
        <v>#N/A</v>
      </c>
      <c r="AN99" s="44" t="e">
        <f t="shared" si="20"/>
        <v>#N/A</v>
      </c>
    </row>
    <row r="100" spans="1:40" x14ac:dyDescent="0.2">
      <c r="A100" s="2">
        <f>Forside!B110</f>
        <v>0</v>
      </c>
      <c r="B100" s="2">
        <f>Forside!C110</f>
        <v>0</v>
      </c>
      <c r="C100" s="59">
        <f>Forside!G110</f>
        <v>0</v>
      </c>
      <c r="D100" s="59">
        <f>Forside!K110</f>
        <v>0</v>
      </c>
      <c r="E100" s="59">
        <f>Forside!N110</f>
        <v>0</v>
      </c>
      <c r="F100" s="108" t="e">
        <f>E100*(1/((1-VLOOKUP(B100,'Data_efterafgrøder og udlæg'!$A$3:$J$15,COLUMN('Data_efterafgrøder og udlæg'!$C$1),FALSE))*VLOOKUP(B100,'Data_efterafgrøder og udlæg'!$A$3:$I$12,COLUMN('Data_efterafgrøder og udlæg'!$B$1),FALSE)))</f>
        <v>#N/A</v>
      </c>
      <c r="G100" s="108" t="e">
        <f>F100*VLOOKUP(B100,'Data_efterafgrøder og udlæg'!$A$3:$H$12,COLUMN('Data_efterafgrøder og udlæg'!$C$1),FALSE)</f>
        <v>#N/A</v>
      </c>
      <c r="H100" s="110" t="e">
        <f t="shared" si="21"/>
        <v>#N/A</v>
      </c>
      <c r="I100" s="108" t="e">
        <f>IF(VLOOKUP(B100,'Data_efterafgrøder og udlæg'!$A$3:$O$13,COLUMN('Data_efterafgrøder og udlæg'!$N$1),FALSE)="Ja",(G100+H100),F100)</f>
        <v>#N/A</v>
      </c>
      <c r="J100" s="110" t="e">
        <f t="shared" si="22"/>
        <v>#N/A</v>
      </c>
      <c r="K100" s="110" t="e">
        <f t="shared" si="23"/>
        <v>#N/A</v>
      </c>
      <c r="L100" s="110" t="e">
        <f>VLOOKUP(B100,'Data_efterafgrøder og udlæg'!$A$3:$V$16,COLUMN('Data_efterafgrøder og udlæg'!J97),FALSE)</f>
        <v>#N/A</v>
      </c>
      <c r="M100" s="108" t="e">
        <f>K100*VLOOKUP(B100,'Data_efterafgrøder og udlæg'!$A$3:$Q$12,COLUMN('Data_efterafgrøder og udlæg'!D97),FALSE)*VLOOKUP(B100,'Data_efterafgrøder og udlæg'!$A$3:$R$14,COLUMN('Data_efterafgrøder og udlæg'!E97),FALSE)</f>
        <v>#N/A</v>
      </c>
      <c r="N100" s="108" t="e">
        <f t="shared" si="24"/>
        <v>#N/A</v>
      </c>
      <c r="O100" s="12">
        <f>D100*Forside!$B$3/100</f>
        <v>0</v>
      </c>
      <c r="P100" s="44">
        <f>O100*44/28*Forside!$B$5</f>
        <v>0</v>
      </c>
      <c r="Q100" s="45" t="e">
        <f>H100*VLOOKUP(B100,'Data_efterafgrøder og udlæg'!$A$3:$O$10,COLUMN('Data_efterafgrøder og udlæg'!$H$3),FALSE)</f>
        <v>#N/A</v>
      </c>
      <c r="R100" s="12" t="e">
        <f>Q100*Forside!$B$3/100</f>
        <v>#N/A</v>
      </c>
      <c r="S100" s="44" t="e">
        <f>R100*44/28*Forside!$B$5</f>
        <v>#N/A</v>
      </c>
      <c r="T100" s="45" t="e">
        <f>G100*VLOOKUP(B100,'Data_efterafgrøder og udlæg'!$A$3:$O$10,COLUMN('Data_efterafgrøder og udlæg'!$G$3),FALSE)</f>
        <v>#N/A</v>
      </c>
      <c r="U100" s="45" t="e">
        <f>T100*Forside!$B$3/100</f>
        <v>#N/A</v>
      </c>
      <c r="V100" s="44" t="e">
        <f>U100*44/28*Forside!$B$5</f>
        <v>#N/A</v>
      </c>
      <c r="W100" s="44">
        <f t="shared" si="25"/>
        <v>0</v>
      </c>
      <c r="X100" s="12">
        <f>D100*Forside!$B$8</f>
        <v>0</v>
      </c>
      <c r="Y100" s="54" t="e">
        <f>VLOOKUP(B100,'Data_efterafgrøder og udlæg'!$A$3:$Q$14,COLUMN('Data_efterafgrøder og udlæg'!L97),FALSE)</f>
        <v>#N/A</v>
      </c>
      <c r="Z100" s="54" t="e">
        <f>Y100*Forside!$B$9</f>
        <v>#N/A</v>
      </c>
      <c r="AA100" s="54" t="e">
        <f>VLOOKUP(B100,'Data_efterafgrøder og udlæg'!$A$3:$Q$14,COLUMN('Data_efterafgrøder og udlæg'!M97),FALSE)</f>
        <v>#N/A</v>
      </c>
      <c r="AB100" s="12" t="e">
        <f>Forside!$B$10*AA100</f>
        <v>#N/A</v>
      </c>
      <c r="AC100" s="53" t="e">
        <f>VLOOKUP(B100,'Data_efterafgrøder og udlæg'!$A$3:$R$7,COLUMN('Data_efterafgrøder og udlæg'!P97),FALSE)</f>
        <v>#N/A</v>
      </c>
      <c r="AD100" s="45" t="e">
        <f>AC100*6.4*Forside!$B$7*U100</f>
        <v>#N/A</v>
      </c>
      <c r="AE100" s="12" t="e">
        <f>VLOOKUP(B100,'Data_efterafgrøder og udlæg'!$A$3:$Q$15,COLUMN('Data_efterafgrøder og udlæg'!O97),FALSE)</f>
        <v>#N/A</v>
      </c>
      <c r="AF100" s="45" t="e">
        <f>AE100*1.7*Forside!$B$7*Beregninger_brændstofforbrug!F98</f>
        <v>#N/A</v>
      </c>
      <c r="AG100" s="44" t="e">
        <f t="shared" si="26"/>
        <v>#N/A</v>
      </c>
      <c r="AH100" s="12"/>
      <c r="AI100" s="12">
        <f>AH100*4.6*Forside!$B$6</f>
        <v>0</v>
      </c>
      <c r="AJ100" s="92" t="e">
        <f t="shared" si="17"/>
        <v>#N/A</v>
      </c>
      <c r="AK100" s="45" t="e">
        <f>AJ100*44/28*Forside!$B$5</f>
        <v>#N/A</v>
      </c>
      <c r="AL100" s="44" t="e">
        <f t="shared" si="18"/>
        <v>#N/A</v>
      </c>
      <c r="AM100" s="44" t="e">
        <f t="shared" si="19"/>
        <v>#N/A</v>
      </c>
      <c r="AN100" s="44" t="e">
        <f t="shared" si="20"/>
        <v>#N/A</v>
      </c>
    </row>
    <row r="101" spans="1:40" x14ac:dyDescent="0.2">
      <c r="A101" s="2">
        <f>Forside!B111</f>
        <v>0</v>
      </c>
      <c r="B101" s="2">
        <f>Forside!C111</f>
        <v>0</v>
      </c>
      <c r="C101" s="59">
        <f>Forside!G111</f>
        <v>0</v>
      </c>
      <c r="D101" s="59">
        <f>Forside!K111</f>
        <v>0</v>
      </c>
      <c r="E101" s="59">
        <f>Forside!N111</f>
        <v>0</v>
      </c>
      <c r="F101" s="108" t="e">
        <f>E101*(1/((1-VLOOKUP(B101,'Data_efterafgrøder og udlæg'!$A$3:$J$15,COLUMN('Data_efterafgrøder og udlæg'!$C$1),FALSE))*VLOOKUP(B101,'Data_efterafgrøder og udlæg'!$A$3:$I$12,COLUMN('Data_efterafgrøder og udlæg'!$B$1),FALSE)))</f>
        <v>#N/A</v>
      </c>
      <c r="G101" s="108" t="e">
        <f>F101*VLOOKUP(B101,'Data_efterafgrøder og udlæg'!$A$3:$H$12,COLUMN('Data_efterafgrøder og udlæg'!$C$1),FALSE)</f>
        <v>#N/A</v>
      </c>
      <c r="H101" s="110" t="e">
        <f t="shared" si="21"/>
        <v>#N/A</v>
      </c>
      <c r="I101" s="108" t="e">
        <f>IF(VLOOKUP(B101,'Data_efterafgrøder og udlæg'!$A$3:$O$13,COLUMN('Data_efterafgrøder og udlæg'!$N$1),FALSE)="Ja",(G101+H101),F101)</f>
        <v>#N/A</v>
      </c>
      <c r="J101" s="110" t="e">
        <f t="shared" si="22"/>
        <v>#N/A</v>
      </c>
      <c r="K101" s="110" t="e">
        <f t="shared" si="23"/>
        <v>#N/A</v>
      </c>
      <c r="L101" s="110" t="e">
        <f>VLOOKUP(B101,'Data_efterafgrøder og udlæg'!$A$3:$V$16,COLUMN('Data_efterafgrøder og udlæg'!J98),FALSE)</f>
        <v>#N/A</v>
      </c>
      <c r="M101" s="108" t="e">
        <f>K101*VLOOKUP(B101,'Data_efterafgrøder og udlæg'!$A$3:$Q$12,COLUMN('Data_efterafgrøder og udlæg'!D98),FALSE)*VLOOKUP(B101,'Data_efterafgrøder og udlæg'!$A$3:$R$14,COLUMN('Data_efterafgrøder og udlæg'!E98),FALSE)</f>
        <v>#N/A</v>
      </c>
      <c r="N101" s="108" t="e">
        <f t="shared" si="24"/>
        <v>#N/A</v>
      </c>
      <c r="O101" s="12">
        <f>D101*Forside!$B$3/100</f>
        <v>0</v>
      </c>
      <c r="P101" s="44">
        <f>O101*44/28*Forside!$B$5</f>
        <v>0</v>
      </c>
      <c r="Q101" s="45" t="e">
        <f>H101*VLOOKUP(B101,'Data_efterafgrøder og udlæg'!$A$3:$O$10,COLUMN('Data_efterafgrøder og udlæg'!$H$3),FALSE)</f>
        <v>#N/A</v>
      </c>
      <c r="R101" s="12" t="e">
        <f>Q101*Forside!$B$3/100</f>
        <v>#N/A</v>
      </c>
      <c r="S101" s="44" t="e">
        <f>R101*44/28*Forside!$B$5</f>
        <v>#N/A</v>
      </c>
      <c r="T101" s="45" t="e">
        <f>G101*VLOOKUP(B101,'Data_efterafgrøder og udlæg'!$A$3:$O$10,COLUMN('Data_efterafgrøder og udlæg'!$G$3),FALSE)</f>
        <v>#N/A</v>
      </c>
      <c r="U101" s="45" t="e">
        <f>T101*Forside!$B$3/100</f>
        <v>#N/A</v>
      </c>
      <c r="V101" s="44" t="e">
        <f>U101*44/28*Forside!$B$5</f>
        <v>#N/A</v>
      </c>
      <c r="W101" s="44">
        <f t="shared" si="25"/>
        <v>0</v>
      </c>
      <c r="X101" s="12">
        <f>D101*Forside!$B$8</f>
        <v>0</v>
      </c>
      <c r="Y101" s="54" t="e">
        <f>VLOOKUP(B101,'Data_efterafgrøder og udlæg'!$A$3:$Q$14,COLUMN('Data_efterafgrøder og udlæg'!L98),FALSE)</f>
        <v>#N/A</v>
      </c>
      <c r="Z101" s="54" t="e">
        <f>Y101*Forside!$B$9</f>
        <v>#N/A</v>
      </c>
      <c r="AA101" s="54" t="e">
        <f>VLOOKUP(B101,'Data_efterafgrøder og udlæg'!$A$3:$Q$14,COLUMN('Data_efterafgrøder og udlæg'!M98),FALSE)</f>
        <v>#N/A</v>
      </c>
      <c r="AB101" s="12" t="e">
        <f>Forside!$B$10*AA101</f>
        <v>#N/A</v>
      </c>
      <c r="AC101" s="53" t="e">
        <f>VLOOKUP(B101,'Data_efterafgrøder og udlæg'!$A$3:$R$7,COLUMN('Data_efterafgrøder og udlæg'!P98),FALSE)</f>
        <v>#N/A</v>
      </c>
      <c r="AD101" s="45" t="e">
        <f>AC101*6.4*Forside!$B$7*U101</f>
        <v>#N/A</v>
      </c>
      <c r="AE101" s="12" t="e">
        <f>VLOOKUP(B101,'Data_efterafgrøder og udlæg'!$A$3:$Q$15,COLUMN('Data_efterafgrøder og udlæg'!O98),FALSE)</f>
        <v>#N/A</v>
      </c>
      <c r="AF101" s="45" t="e">
        <f>AE101*1.7*Forside!$B$7*Beregninger_brændstofforbrug!F99</f>
        <v>#N/A</v>
      </c>
      <c r="AG101" s="44" t="e">
        <f t="shared" si="26"/>
        <v>#N/A</v>
      </c>
      <c r="AH101" s="12"/>
      <c r="AI101" s="12">
        <f>AH101*4.6*Forside!$B$6</f>
        <v>0</v>
      </c>
      <c r="AJ101" s="92" t="e">
        <f t="shared" si="17"/>
        <v>#N/A</v>
      </c>
      <c r="AK101" s="45" t="e">
        <f>AJ101*44/28*Forside!$B$5</f>
        <v>#N/A</v>
      </c>
      <c r="AL101" s="44" t="e">
        <f t="shared" si="18"/>
        <v>#N/A</v>
      </c>
      <c r="AM101" s="44" t="e">
        <f t="shared" si="19"/>
        <v>#N/A</v>
      </c>
      <c r="AN101" s="44" t="e">
        <f t="shared" si="20"/>
        <v>#N/A</v>
      </c>
    </row>
    <row r="102" spans="1:40" x14ac:dyDescent="0.2">
      <c r="A102" s="2">
        <f>Forside!B112</f>
        <v>0</v>
      </c>
      <c r="B102" s="2">
        <f>Forside!C112</f>
        <v>0</v>
      </c>
      <c r="C102" s="59">
        <f>Forside!G112</f>
        <v>0</v>
      </c>
      <c r="D102" s="59">
        <f>Forside!K112</f>
        <v>0</v>
      </c>
      <c r="E102" s="59">
        <f>Forside!N112</f>
        <v>0</v>
      </c>
      <c r="F102" s="108" t="e">
        <f>E102*(1/((1-VLOOKUP(B102,'Data_efterafgrøder og udlæg'!$A$3:$J$15,COLUMN('Data_efterafgrøder og udlæg'!$C$1),FALSE))*VLOOKUP(B102,'Data_efterafgrøder og udlæg'!$A$3:$I$12,COLUMN('Data_efterafgrøder og udlæg'!$B$1),FALSE)))</f>
        <v>#N/A</v>
      </c>
      <c r="G102" s="108" t="e">
        <f>F102*VLOOKUP(B102,'Data_efterafgrøder og udlæg'!$A$3:$H$12,COLUMN('Data_efterafgrøder og udlæg'!$C$1),FALSE)</f>
        <v>#N/A</v>
      </c>
      <c r="H102" s="110" t="e">
        <f t="shared" si="21"/>
        <v>#N/A</v>
      </c>
      <c r="I102" s="108" t="e">
        <f>IF(VLOOKUP(B102,'Data_efterafgrøder og udlæg'!$A$3:$O$13,COLUMN('Data_efterafgrøder og udlæg'!$N$1),FALSE)="Ja",(G102+H102),F102)</f>
        <v>#N/A</v>
      </c>
      <c r="J102" s="110" t="e">
        <f t="shared" si="22"/>
        <v>#N/A</v>
      </c>
      <c r="K102" s="110" t="e">
        <f t="shared" si="23"/>
        <v>#N/A</v>
      </c>
      <c r="L102" s="110" t="e">
        <f>VLOOKUP(B102,'Data_efterafgrøder og udlæg'!$A$3:$V$16,COLUMN('Data_efterafgrøder og udlæg'!J99),FALSE)</f>
        <v>#N/A</v>
      </c>
      <c r="M102" s="108" t="e">
        <f>K102*VLOOKUP(B102,'Data_efterafgrøder og udlæg'!$A$3:$Q$12,COLUMN('Data_efterafgrøder og udlæg'!D99),FALSE)*VLOOKUP(B102,'Data_efterafgrøder og udlæg'!$A$3:$R$14,COLUMN('Data_efterafgrøder og udlæg'!E99),FALSE)</f>
        <v>#N/A</v>
      </c>
      <c r="N102" s="108" t="e">
        <f t="shared" si="24"/>
        <v>#N/A</v>
      </c>
      <c r="O102" s="12">
        <f>D102*Forside!$B$3/100</f>
        <v>0</v>
      </c>
      <c r="P102" s="44">
        <f>O102*44/28*Forside!$B$5</f>
        <v>0</v>
      </c>
      <c r="Q102" s="45" t="e">
        <f>H102*VLOOKUP(B102,'Data_efterafgrøder og udlæg'!$A$3:$O$10,COLUMN('Data_efterafgrøder og udlæg'!$H$3),FALSE)</f>
        <v>#N/A</v>
      </c>
      <c r="R102" s="12" t="e">
        <f>Q102*Forside!$B$3/100</f>
        <v>#N/A</v>
      </c>
      <c r="S102" s="44" t="e">
        <f>R102*44/28*Forside!$B$5</f>
        <v>#N/A</v>
      </c>
      <c r="T102" s="45" t="e">
        <f>G102*VLOOKUP(B102,'Data_efterafgrøder og udlæg'!$A$3:$O$10,COLUMN('Data_efterafgrøder og udlæg'!$G$3),FALSE)</f>
        <v>#N/A</v>
      </c>
      <c r="U102" s="45" t="e">
        <f>T102*Forside!$B$3/100</f>
        <v>#N/A</v>
      </c>
      <c r="V102" s="44" t="e">
        <f>U102*44/28*Forside!$B$5</f>
        <v>#N/A</v>
      </c>
      <c r="W102" s="44">
        <f t="shared" si="25"/>
        <v>0</v>
      </c>
      <c r="X102" s="12">
        <f>D102*Forside!$B$8</f>
        <v>0</v>
      </c>
      <c r="Y102" s="54" t="e">
        <f>VLOOKUP(B102,'Data_efterafgrøder og udlæg'!$A$3:$Q$14,COLUMN('Data_efterafgrøder og udlæg'!L99),FALSE)</f>
        <v>#N/A</v>
      </c>
      <c r="Z102" s="54" t="e">
        <f>Y102*Forside!$B$9</f>
        <v>#N/A</v>
      </c>
      <c r="AA102" s="54" t="e">
        <f>VLOOKUP(B102,'Data_efterafgrøder og udlæg'!$A$3:$Q$14,COLUMN('Data_efterafgrøder og udlæg'!M99),FALSE)</f>
        <v>#N/A</v>
      </c>
      <c r="AB102" s="12" t="e">
        <f>Forside!$B$10*AA102</f>
        <v>#N/A</v>
      </c>
      <c r="AC102" s="53" t="e">
        <f>VLOOKUP(B102,'Data_efterafgrøder og udlæg'!$A$3:$R$7,COLUMN('Data_efterafgrøder og udlæg'!P99),FALSE)</f>
        <v>#N/A</v>
      </c>
      <c r="AD102" s="45" t="e">
        <f>AC102*6.4*Forside!$B$7*U102</f>
        <v>#N/A</v>
      </c>
      <c r="AE102" s="12" t="e">
        <f>VLOOKUP(B102,'Data_efterafgrøder og udlæg'!$A$3:$Q$15,COLUMN('Data_efterafgrøder og udlæg'!O99),FALSE)</f>
        <v>#N/A</v>
      </c>
      <c r="AF102" s="45" t="e">
        <f>AE102*1.7*Forside!$B$7*Beregninger_brændstofforbrug!F100</f>
        <v>#N/A</v>
      </c>
      <c r="AG102" s="44" t="e">
        <f t="shared" si="26"/>
        <v>#N/A</v>
      </c>
      <c r="AH102" s="12"/>
      <c r="AI102" s="12">
        <f>AH102*4.6*Forside!$B$6</f>
        <v>0</v>
      </c>
      <c r="AJ102" s="92" t="e">
        <f t="shared" si="17"/>
        <v>#N/A</v>
      </c>
      <c r="AK102" s="45" t="e">
        <f>AJ102*44/28*Forside!$B$5</f>
        <v>#N/A</v>
      </c>
      <c r="AL102" s="44" t="e">
        <f t="shared" si="18"/>
        <v>#N/A</v>
      </c>
      <c r="AM102" s="44" t="e">
        <f t="shared" si="19"/>
        <v>#N/A</v>
      </c>
      <c r="AN102" s="44" t="e">
        <f t="shared" si="20"/>
        <v>#N/A</v>
      </c>
    </row>
    <row r="103" spans="1:40" x14ac:dyDescent="0.2">
      <c r="A103" s="2">
        <f>Forside!B113</f>
        <v>0</v>
      </c>
      <c r="B103" s="2">
        <f>Forside!C113</f>
        <v>0</v>
      </c>
      <c r="C103" s="59">
        <f>Forside!G113</f>
        <v>0</v>
      </c>
      <c r="D103" s="59">
        <f>Forside!K113</f>
        <v>0</v>
      </c>
      <c r="E103" s="59">
        <f>Forside!N113</f>
        <v>0</v>
      </c>
      <c r="F103" s="108" t="e">
        <f>E103*(1/((1-VLOOKUP(B103,'Data_efterafgrøder og udlæg'!$A$3:$J$15,COLUMN('Data_efterafgrøder og udlæg'!$C$1),FALSE))*VLOOKUP(B103,'Data_efterafgrøder og udlæg'!$A$3:$I$12,COLUMN('Data_efterafgrøder og udlæg'!$B$1),FALSE)))</f>
        <v>#N/A</v>
      </c>
      <c r="G103" s="108" t="e">
        <f>F103*VLOOKUP(B103,'Data_efterafgrøder og udlæg'!$A$3:$H$12,COLUMN('Data_efterafgrøder og udlæg'!$C$1),FALSE)</f>
        <v>#N/A</v>
      </c>
      <c r="H103" s="110" t="e">
        <f t="shared" si="21"/>
        <v>#N/A</v>
      </c>
      <c r="I103" s="108" t="e">
        <f>IF(VLOOKUP(B103,'Data_efterafgrøder og udlæg'!$A$3:$O$13,COLUMN('Data_efterafgrøder og udlæg'!$N$1),FALSE)="Ja",(G103+H103),F103)</f>
        <v>#N/A</v>
      </c>
      <c r="J103" s="110" t="e">
        <f t="shared" si="22"/>
        <v>#N/A</v>
      </c>
      <c r="K103" s="110" t="e">
        <f t="shared" si="23"/>
        <v>#N/A</v>
      </c>
      <c r="L103" s="110" t="e">
        <f>VLOOKUP(B103,'Data_efterafgrøder og udlæg'!$A$3:$V$16,COLUMN('Data_efterafgrøder og udlæg'!J100),FALSE)</f>
        <v>#N/A</v>
      </c>
      <c r="M103" s="108" t="e">
        <f>K103*VLOOKUP(B103,'Data_efterafgrøder og udlæg'!$A$3:$Q$12,COLUMN('Data_efterafgrøder og udlæg'!D100),FALSE)*VLOOKUP(B103,'Data_efterafgrøder og udlæg'!$A$3:$R$14,COLUMN('Data_efterafgrøder og udlæg'!E100),FALSE)</f>
        <v>#N/A</v>
      </c>
      <c r="N103" s="108" t="e">
        <f t="shared" si="24"/>
        <v>#N/A</v>
      </c>
      <c r="O103" s="12">
        <f>D103*Forside!$B$3/100</f>
        <v>0</v>
      </c>
      <c r="P103" s="44">
        <f>O103*44/28*Forside!$B$5</f>
        <v>0</v>
      </c>
      <c r="Q103" s="45" t="e">
        <f>H103*VLOOKUP(B103,'Data_efterafgrøder og udlæg'!$A$3:$O$10,COLUMN('Data_efterafgrøder og udlæg'!$H$3),FALSE)</f>
        <v>#N/A</v>
      </c>
      <c r="R103" s="12" t="e">
        <f>Q103*Forside!$B$3/100</f>
        <v>#N/A</v>
      </c>
      <c r="S103" s="44" t="e">
        <f>R103*44/28*Forside!$B$5</f>
        <v>#N/A</v>
      </c>
      <c r="T103" s="45" t="e">
        <f>G103*VLOOKUP(B103,'Data_efterafgrøder og udlæg'!$A$3:$O$10,COLUMN('Data_efterafgrøder og udlæg'!$G$3),FALSE)</f>
        <v>#N/A</v>
      </c>
      <c r="U103" s="45" t="e">
        <f>T103*Forside!$B$3/100</f>
        <v>#N/A</v>
      </c>
      <c r="V103" s="44" t="e">
        <f>U103*44/28*Forside!$B$5</f>
        <v>#N/A</v>
      </c>
      <c r="W103" s="44">
        <f t="shared" si="25"/>
        <v>0</v>
      </c>
      <c r="X103" s="12">
        <f>D103*Forside!$B$8</f>
        <v>0</v>
      </c>
      <c r="Y103" s="54" t="e">
        <f>VLOOKUP(B103,'Data_efterafgrøder og udlæg'!$A$3:$Q$14,COLUMN('Data_efterafgrøder og udlæg'!L100),FALSE)</f>
        <v>#N/A</v>
      </c>
      <c r="Z103" s="54" t="e">
        <f>Y103*Forside!$B$9</f>
        <v>#N/A</v>
      </c>
      <c r="AA103" s="54" t="e">
        <f>VLOOKUP(B103,'Data_efterafgrøder og udlæg'!$A$3:$Q$14,COLUMN('Data_efterafgrøder og udlæg'!M100),FALSE)</f>
        <v>#N/A</v>
      </c>
      <c r="AB103" s="12" t="e">
        <f>Forside!$B$10*AA103</f>
        <v>#N/A</v>
      </c>
      <c r="AC103" s="53" t="e">
        <f>VLOOKUP(B103,'Data_efterafgrøder og udlæg'!$A$3:$R$7,COLUMN('Data_efterafgrøder og udlæg'!P100),FALSE)</f>
        <v>#N/A</v>
      </c>
      <c r="AD103" s="45" t="e">
        <f>AC103*6.4*Forside!$B$7*U103</f>
        <v>#N/A</v>
      </c>
      <c r="AE103" s="12" t="e">
        <f>VLOOKUP(B103,'Data_efterafgrøder og udlæg'!$A$3:$Q$15,COLUMN('Data_efterafgrøder og udlæg'!O100),FALSE)</f>
        <v>#N/A</v>
      </c>
      <c r="AF103" s="45" t="e">
        <f>AE103*1.7*Forside!$B$7*Beregninger_brændstofforbrug!F101</f>
        <v>#N/A</v>
      </c>
      <c r="AG103" s="44" t="e">
        <f t="shared" si="26"/>
        <v>#N/A</v>
      </c>
      <c r="AH103" s="12"/>
      <c r="AI103" s="12">
        <f>AH103*4.6*Forside!$B$6</f>
        <v>0</v>
      </c>
      <c r="AJ103" s="92" t="e">
        <f t="shared" si="17"/>
        <v>#N/A</v>
      </c>
      <c r="AK103" s="45" t="e">
        <f>AJ103*44/28*Forside!$B$5</f>
        <v>#N/A</v>
      </c>
      <c r="AL103" s="44" t="e">
        <f t="shared" si="18"/>
        <v>#N/A</v>
      </c>
      <c r="AM103" s="44" t="e">
        <f t="shared" si="19"/>
        <v>#N/A</v>
      </c>
      <c r="AN103" s="44" t="e">
        <f t="shared" si="20"/>
        <v>#N/A</v>
      </c>
    </row>
    <row r="104" spans="1:40" x14ac:dyDescent="0.2">
      <c r="A104" s="2">
        <f>Forside!B114</f>
        <v>0</v>
      </c>
      <c r="B104" s="2">
        <f>Forside!C114</f>
        <v>0</v>
      </c>
      <c r="C104" s="59">
        <f>Forside!G114</f>
        <v>0</v>
      </c>
      <c r="D104" s="59">
        <f>Forside!K114</f>
        <v>0</v>
      </c>
      <c r="E104" s="59">
        <f>Forside!N114</f>
        <v>0</v>
      </c>
      <c r="F104" s="108" t="e">
        <f>E104*(1/((1-VLOOKUP(B104,'Data_efterafgrøder og udlæg'!$A$3:$J$15,COLUMN('Data_efterafgrøder og udlæg'!$C$1),FALSE))*VLOOKUP(B104,'Data_efterafgrøder og udlæg'!$A$3:$I$12,COLUMN('Data_efterafgrøder og udlæg'!$B$1),FALSE)))</f>
        <v>#N/A</v>
      </c>
      <c r="G104" s="108" t="e">
        <f>F104*VLOOKUP(B104,'Data_efterafgrøder og udlæg'!$A$3:$H$12,COLUMN('Data_efterafgrøder og udlæg'!$C$1),FALSE)</f>
        <v>#N/A</v>
      </c>
      <c r="H104" s="110" t="e">
        <f t="shared" si="21"/>
        <v>#N/A</v>
      </c>
      <c r="I104" s="108" t="e">
        <f>IF(VLOOKUP(B104,'Data_efterafgrøder og udlæg'!$A$3:$O$13,COLUMN('Data_efterafgrøder og udlæg'!$N$1),FALSE)="Ja",(G104+H104),F104)</f>
        <v>#N/A</v>
      </c>
      <c r="J104" s="110" t="e">
        <f t="shared" si="22"/>
        <v>#N/A</v>
      </c>
      <c r="K104" s="110" t="e">
        <f t="shared" si="23"/>
        <v>#N/A</v>
      </c>
      <c r="L104" s="110" t="e">
        <f>VLOOKUP(B104,'Data_efterafgrøder og udlæg'!$A$3:$V$16,COLUMN('Data_efterafgrøder og udlæg'!J101),FALSE)</f>
        <v>#N/A</v>
      </c>
      <c r="M104" s="108" t="e">
        <f>K104*VLOOKUP(B104,'Data_efterafgrøder og udlæg'!$A$3:$Q$12,COLUMN('Data_efterafgrøder og udlæg'!D101),FALSE)*VLOOKUP(B104,'Data_efterafgrøder og udlæg'!$A$3:$R$14,COLUMN('Data_efterafgrøder og udlæg'!E101),FALSE)</f>
        <v>#N/A</v>
      </c>
      <c r="N104" s="108" t="e">
        <f t="shared" si="24"/>
        <v>#N/A</v>
      </c>
      <c r="O104" s="12">
        <f>D104*Forside!$B$3/100</f>
        <v>0</v>
      </c>
      <c r="P104" s="44">
        <f>O104*44/28*Forside!$B$5</f>
        <v>0</v>
      </c>
      <c r="Q104" s="45" t="e">
        <f>H104*VLOOKUP(B104,'Data_efterafgrøder og udlæg'!$A$3:$O$10,COLUMN('Data_efterafgrøder og udlæg'!$H$3),FALSE)</f>
        <v>#N/A</v>
      </c>
      <c r="R104" s="12" t="e">
        <f>Q104*Forside!$B$3/100</f>
        <v>#N/A</v>
      </c>
      <c r="S104" s="44" t="e">
        <f>R104*44/28*Forside!$B$5</f>
        <v>#N/A</v>
      </c>
      <c r="T104" s="45" t="e">
        <f>G104*VLOOKUP(B104,'Data_efterafgrøder og udlæg'!$A$3:$O$10,COLUMN('Data_efterafgrøder og udlæg'!$G$3),FALSE)</f>
        <v>#N/A</v>
      </c>
      <c r="U104" s="45" t="e">
        <f>T104*Forside!$B$3/100</f>
        <v>#N/A</v>
      </c>
      <c r="V104" s="44" t="e">
        <f>U104*44/28*Forside!$B$5</f>
        <v>#N/A</v>
      </c>
      <c r="W104" s="44">
        <f t="shared" si="25"/>
        <v>0</v>
      </c>
      <c r="X104" s="12">
        <f>D104*Forside!$B$8</f>
        <v>0</v>
      </c>
      <c r="Y104" s="54" t="e">
        <f>VLOOKUP(B104,'Data_efterafgrøder og udlæg'!$A$3:$Q$14,COLUMN('Data_efterafgrøder og udlæg'!L101),FALSE)</f>
        <v>#N/A</v>
      </c>
      <c r="Z104" s="54" t="e">
        <f>Y104*Forside!$B$9</f>
        <v>#N/A</v>
      </c>
      <c r="AA104" s="54" t="e">
        <f>VLOOKUP(B104,'Data_efterafgrøder og udlæg'!$A$3:$Q$14,COLUMN('Data_efterafgrøder og udlæg'!M101),FALSE)</f>
        <v>#N/A</v>
      </c>
      <c r="AB104" s="12" t="e">
        <f>Forside!$B$10*AA104</f>
        <v>#N/A</v>
      </c>
      <c r="AC104" s="53" t="e">
        <f>VLOOKUP(B104,'Data_efterafgrøder og udlæg'!$A$3:$R$7,COLUMN('Data_efterafgrøder og udlæg'!P101),FALSE)</f>
        <v>#N/A</v>
      </c>
      <c r="AD104" s="45" t="e">
        <f>AC104*6.4*Forside!$B$7*U104</f>
        <v>#N/A</v>
      </c>
      <c r="AE104" s="12" t="e">
        <f>VLOOKUP(B104,'Data_efterafgrøder og udlæg'!$A$3:$Q$15,COLUMN('Data_efterafgrøder og udlæg'!O101),FALSE)</f>
        <v>#N/A</v>
      </c>
      <c r="AF104" s="45" t="e">
        <f>AE104*1.7*Forside!$B$7*Beregninger_brændstofforbrug!F102</f>
        <v>#N/A</v>
      </c>
      <c r="AG104" s="44" t="e">
        <f t="shared" si="26"/>
        <v>#N/A</v>
      </c>
      <c r="AH104" s="12"/>
      <c r="AI104" s="12">
        <f>AH104*4.6*Forside!$B$6</f>
        <v>0</v>
      </c>
      <c r="AJ104" s="92" t="e">
        <f t="shared" si="17"/>
        <v>#N/A</v>
      </c>
      <c r="AK104" s="45" t="e">
        <f>AJ104*44/28*Forside!$B$5</f>
        <v>#N/A</v>
      </c>
      <c r="AL104" s="44" t="e">
        <f t="shared" si="18"/>
        <v>#N/A</v>
      </c>
      <c r="AM104" s="44" t="e">
        <f t="shared" si="19"/>
        <v>#N/A</v>
      </c>
      <c r="AN104" s="44" t="e">
        <f t="shared" si="20"/>
        <v>#N/A</v>
      </c>
    </row>
    <row r="105" spans="1:40" x14ac:dyDescent="0.2">
      <c r="A105" s="2">
        <f>Forside!B115</f>
        <v>0</v>
      </c>
      <c r="B105" s="2">
        <f>Forside!C115</f>
        <v>0</v>
      </c>
      <c r="C105" s="59">
        <f>Forside!G115</f>
        <v>0</v>
      </c>
      <c r="D105" s="59">
        <f>Forside!K115</f>
        <v>0</v>
      </c>
      <c r="E105" s="59">
        <f>Forside!N115</f>
        <v>0</v>
      </c>
      <c r="F105" s="108" t="e">
        <f>E105*(1/((1-VLOOKUP(B105,'Data_efterafgrøder og udlæg'!$A$3:$J$15,COLUMN('Data_efterafgrøder og udlæg'!$C$1),FALSE))*VLOOKUP(B105,'Data_efterafgrøder og udlæg'!$A$3:$I$12,COLUMN('Data_efterafgrøder og udlæg'!$B$1),FALSE)))</f>
        <v>#N/A</v>
      </c>
      <c r="G105" s="108" t="e">
        <f>F105*VLOOKUP(B105,'Data_efterafgrøder og udlæg'!$A$3:$H$12,COLUMN('Data_efterafgrøder og udlæg'!$C$1),FALSE)</f>
        <v>#N/A</v>
      </c>
      <c r="H105" s="110" t="e">
        <f t="shared" si="21"/>
        <v>#N/A</v>
      </c>
      <c r="I105" s="108" t="e">
        <f>IF(VLOOKUP(B105,'Data_efterafgrøder og udlæg'!$A$3:$O$13,COLUMN('Data_efterafgrøder og udlæg'!$N$1),FALSE)="Ja",(G105+H105),F105)</f>
        <v>#N/A</v>
      </c>
      <c r="J105" s="110" t="e">
        <f t="shared" si="22"/>
        <v>#N/A</v>
      </c>
      <c r="K105" s="110" t="e">
        <f t="shared" si="23"/>
        <v>#N/A</v>
      </c>
      <c r="L105" s="110" t="e">
        <f>VLOOKUP(B105,'Data_efterafgrøder og udlæg'!$A$3:$V$16,COLUMN('Data_efterafgrøder og udlæg'!J102),FALSE)</f>
        <v>#N/A</v>
      </c>
      <c r="M105" s="108" t="e">
        <f>K105*VLOOKUP(B105,'Data_efterafgrøder og udlæg'!$A$3:$Q$12,COLUMN('Data_efterafgrøder og udlæg'!D102),FALSE)*VLOOKUP(B105,'Data_efterafgrøder og udlæg'!$A$3:$R$14,COLUMN('Data_efterafgrøder og udlæg'!E102),FALSE)</f>
        <v>#N/A</v>
      </c>
      <c r="N105" s="108" t="e">
        <f t="shared" si="24"/>
        <v>#N/A</v>
      </c>
      <c r="O105" s="12">
        <f>D105*Forside!$B$3/100</f>
        <v>0</v>
      </c>
      <c r="P105" s="44">
        <f>O105*44/28*Forside!$B$5</f>
        <v>0</v>
      </c>
      <c r="Q105" s="45" t="e">
        <f>H105*VLOOKUP(B105,'Data_efterafgrøder og udlæg'!$A$3:$O$10,COLUMN('Data_efterafgrøder og udlæg'!$H$3),FALSE)</f>
        <v>#N/A</v>
      </c>
      <c r="R105" s="12" t="e">
        <f>Q105*Forside!$B$3/100</f>
        <v>#N/A</v>
      </c>
      <c r="S105" s="44" t="e">
        <f>R105*44/28*Forside!$B$5</f>
        <v>#N/A</v>
      </c>
      <c r="T105" s="45" t="e">
        <f>G105*VLOOKUP(B105,'Data_efterafgrøder og udlæg'!$A$3:$O$10,COLUMN('Data_efterafgrøder og udlæg'!$G$3),FALSE)</f>
        <v>#N/A</v>
      </c>
      <c r="U105" s="45" t="e">
        <f>T105*Forside!$B$3/100</f>
        <v>#N/A</v>
      </c>
      <c r="V105" s="44" t="e">
        <f>U105*44/28*Forside!$B$5</f>
        <v>#N/A</v>
      </c>
      <c r="W105" s="44">
        <f t="shared" si="25"/>
        <v>0</v>
      </c>
      <c r="X105" s="12">
        <f>D105*Forside!$B$8</f>
        <v>0</v>
      </c>
      <c r="Y105" s="54" t="e">
        <f>VLOOKUP(B105,'Data_efterafgrøder og udlæg'!$A$3:$Q$14,COLUMN('Data_efterafgrøder og udlæg'!L102),FALSE)</f>
        <v>#N/A</v>
      </c>
      <c r="Z105" s="54" t="e">
        <f>Y105*Forside!$B$9</f>
        <v>#N/A</v>
      </c>
      <c r="AA105" s="54" t="e">
        <f>VLOOKUP(B105,'Data_efterafgrøder og udlæg'!$A$3:$Q$14,COLUMN('Data_efterafgrøder og udlæg'!M102),FALSE)</f>
        <v>#N/A</v>
      </c>
      <c r="AB105" s="12" t="e">
        <f>Forside!$B$10*AA105</f>
        <v>#N/A</v>
      </c>
      <c r="AC105" s="53" t="e">
        <f>VLOOKUP(B105,'Data_efterafgrøder og udlæg'!$A$3:$R$7,COLUMN('Data_efterafgrøder og udlæg'!P102),FALSE)</f>
        <v>#N/A</v>
      </c>
      <c r="AD105" s="45" t="e">
        <f>AC105*6.4*Forside!$B$7*U105</f>
        <v>#N/A</v>
      </c>
      <c r="AE105" s="12" t="e">
        <f>VLOOKUP(B105,'Data_efterafgrøder og udlæg'!$A$3:$Q$15,COLUMN('Data_efterafgrøder og udlæg'!O102),FALSE)</f>
        <v>#N/A</v>
      </c>
      <c r="AF105" s="45" t="e">
        <f>AE105*1.7*Forside!$B$7*Beregninger_brændstofforbrug!F103</f>
        <v>#N/A</v>
      </c>
      <c r="AG105" s="44" t="e">
        <f t="shared" si="26"/>
        <v>#N/A</v>
      </c>
      <c r="AH105" s="12"/>
      <c r="AI105" s="12">
        <f>AH105*4.6*Forside!$B$6</f>
        <v>0</v>
      </c>
      <c r="AJ105" s="92" t="e">
        <f t="shared" si="17"/>
        <v>#N/A</v>
      </c>
      <c r="AK105" s="45" t="e">
        <f>AJ105*44/28*Forside!$B$5</f>
        <v>#N/A</v>
      </c>
      <c r="AL105" s="44" t="e">
        <f t="shared" si="18"/>
        <v>#N/A</v>
      </c>
      <c r="AM105" s="44" t="e">
        <f t="shared" si="19"/>
        <v>#N/A</v>
      </c>
      <c r="AN105" s="44" t="e">
        <f t="shared" si="20"/>
        <v>#N/A</v>
      </c>
    </row>
    <row r="106" spans="1:40" x14ac:dyDescent="0.2">
      <c r="A106" s="2">
        <f>Forside!B116</f>
        <v>0</v>
      </c>
      <c r="B106" s="2">
        <f>Forside!C116</f>
        <v>0</v>
      </c>
      <c r="C106" s="59">
        <f>Forside!G116</f>
        <v>0</v>
      </c>
      <c r="D106" s="59">
        <f>Forside!K116</f>
        <v>0</v>
      </c>
      <c r="E106" s="59">
        <f>Forside!N116</f>
        <v>0</v>
      </c>
      <c r="F106" s="108" t="e">
        <f>E106*(1/((1-VLOOKUP(B106,'Data_efterafgrøder og udlæg'!$A$3:$J$15,COLUMN('Data_efterafgrøder og udlæg'!$C$1),FALSE))*VLOOKUP(B106,'Data_efterafgrøder og udlæg'!$A$3:$I$12,COLUMN('Data_efterafgrøder og udlæg'!$B$1),FALSE)))</f>
        <v>#N/A</v>
      </c>
      <c r="G106" s="108" t="e">
        <f>F106*VLOOKUP(B106,'Data_efterafgrøder og udlæg'!$A$3:$H$12,COLUMN('Data_efterafgrøder og udlæg'!$C$1),FALSE)</f>
        <v>#N/A</v>
      </c>
      <c r="H106" s="110" t="e">
        <f t="shared" si="21"/>
        <v>#N/A</v>
      </c>
      <c r="I106" s="108" t="e">
        <f>IF(VLOOKUP(B106,'Data_efterafgrøder og udlæg'!$A$3:$O$13,COLUMN('Data_efterafgrøder og udlæg'!$N$1),FALSE)="Ja",(G106+H106),F106)</f>
        <v>#N/A</v>
      </c>
      <c r="J106" s="110" t="e">
        <f t="shared" si="22"/>
        <v>#N/A</v>
      </c>
      <c r="K106" s="110" t="e">
        <f t="shared" si="23"/>
        <v>#N/A</v>
      </c>
      <c r="L106" s="110" t="e">
        <f>VLOOKUP(B106,'Data_efterafgrøder og udlæg'!$A$3:$V$16,COLUMN('Data_efterafgrøder og udlæg'!J103),FALSE)</f>
        <v>#N/A</v>
      </c>
      <c r="M106" s="108" t="e">
        <f>K106*VLOOKUP(B106,'Data_efterafgrøder og udlæg'!$A$3:$Q$12,COLUMN('Data_efterafgrøder og udlæg'!D103),FALSE)*VLOOKUP(B106,'Data_efterafgrøder og udlæg'!$A$3:$R$14,COLUMN('Data_efterafgrøder og udlæg'!E103),FALSE)</f>
        <v>#N/A</v>
      </c>
      <c r="N106" s="108" t="e">
        <f t="shared" si="24"/>
        <v>#N/A</v>
      </c>
      <c r="O106" s="12">
        <f>D106*Forside!$B$3/100</f>
        <v>0</v>
      </c>
      <c r="P106" s="44">
        <f>O106*44/28*Forside!$B$5</f>
        <v>0</v>
      </c>
      <c r="Q106" s="45" t="e">
        <f>H106*VLOOKUP(B106,'Data_efterafgrøder og udlæg'!$A$3:$O$10,COLUMN('Data_efterafgrøder og udlæg'!$H$3),FALSE)</f>
        <v>#N/A</v>
      </c>
      <c r="R106" s="12" t="e">
        <f>Q106*Forside!$B$3/100</f>
        <v>#N/A</v>
      </c>
      <c r="S106" s="44" t="e">
        <f>R106*44/28*Forside!$B$5</f>
        <v>#N/A</v>
      </c>
      <c r="T106" s="45" t="e">
        <f>G106*VLOOKUP(B106,'Data_efterafgrøder og udlæg'!$A$3:$O$10,COLUMN('Data_efterafgrøder og udlæg'!$G$3),FALSE)</f>
        <v>#N/A</v>
      </c>
      <c r="U106" s="45" t="e">
        <f>T106*Forside!$B$3/100</f>
        <v>#N/A</v>
      </c>
      <c r="V106" s="44" t="e">
        <f>U106*44/28*Forside!$B$5</f>
        <v>#N/A</v>
      </c>
      <c r="W106" s="44">
        <f t="shared" si="25"/>
        <v>0</v>
      </c>
      <c r="X106" s="12">
        <f>D106*Forside!$B$8</f>
        <v>0</v>
      </c>
      <c r="Y106" s="54" t="e">
        <f>VLOOKUP(B106,'Data_efterafgrøder og udlæg'!$A$3:$Q$14,COLUMN('Data_efterafgrøder og udlæg'!L103),FALSE)</f>
        <v>#N/A</v>
      </c>
      <c r="Z106" s="54" t="e">
        <f>Y106*Forside!$B$9</f>
        <v>#N/A</v>
      </c>
      <c r="AA106" s="54" t="e">
        <f>VLOOKUP(B106,'Data_efterafgrøder og udlæg'!$A$3:$Q$14,COLUMN('Data_efterafgrøder og udlæg'!M103),FALSE)</f>
        <v>#N/A</v>
      </c>
      <c r="AB106" s="12" t="e">
        <f>Forside!$B$10*AA106</f>
        <v>#N/A</v>
      </c>
      <c r="AC106" s="53" t="e">
        <f>VLOOKUP(B106,'Data_efterafgrøder og udlæg'!$A$3:$R$7,COLUMN('Data_efterafgrøder og udlæg'!P103),FALSE)</f>
        <v>#N/A</v>
      </c>
      <c r="AD106" s="45" t="e">
        <f>AC106*6.4*Forside!$B$7*U106</f>
        <v>#N/A</v>
      </c>
      <c r="AE106" s="12" t="e">
        <f>VLOOKUP(B106,'Data_efterafgrøder og udlæg'!$A$3:$Q$15,COLUMN('Data_efterafgrøder og udlæg'!O103),FALSE)</f>
        <v>#N/A</v>
      </c>
      <c r="AF106" s="45" t="e">
        <f>AE106*1.7*Forside!$B$7*Beregninger_brændstofforbrug!F104</f>
        <v>#N/A</v>
      </c>
      <c r="AG106" s="44" t="e">
        <f t="shared" si="26"/>
        <v>#N/A</v>
      </c>
      <c r="AH106" s="12"/>
      <c r="AI106" s="12">
        <f>AH106*4.6*Forside!$B$6</f>
        <v>0</v>
      </c>
      <c r="AJ106" s="92" t="e">
        <f t="shared" si="17"/>
        <v>#N/A</v>
      </c>
      <c r="AK106" s="45" t="e">
        <f>AJ106*44/28*Forside!$B$5</f>
        <v>#N/A</v>
      </c>
      <c r="AL106" s="44" t="e">
        <f t="shared" si="18"/>
        <v>#N/A</v>
      </c>
      <c r="AM106" s="44" t="e">
        <f t="shared" si="19"/>
        <v>#N/A</v>
      </c>
      <c r="AN106" s="44" t="e">
        <f t="shared" si="20"/>
        <v>#N/A</v>
      </c>
    </row>
    <row r="107" spans="1:40" x14ac:dyDescent="0.2">
      <c r="A107" s="2">
        <f>Forside!B117</f>
        <v>0</v>
      </c>
      <c r="B107" s="2">
        <f>Forside!C117</f>
        <v>0</v>
      </c>
      <c r="C107" s="59">
        <f>Forside!G117</f>
        <v>0</v>
      </c>
      <c r="D107" s="59">
        <f>Forside!K117</f>
        <v>0</v>
      </c>
      <c r="E107" s="59">
        <f>Forside!N117</f>
        <v>0</v>
      </c>
      <c r="F107" s="108" t="e">
        <f>E107*(1/((1-VLOOKUP(B107,'Data_efterafgrøder og udlæg'!$A$3:$J$15,COLUMN('Data_efterafgrøder og udlæg'!$C$1),FALSE))*VLOOKUP(B107,'Data_efterafgrøder og udlæg'!$A$3:$I$12,COLUMN('Data_efterafgrøder og udlæg'!$B$1),FALSE)))</f>
        <v>#N/A</v>
      </c>
      <c r="G107" s="108" t="e">
        <f>F107*VLOOKUP(B107,'Data_efterafgrøder og udlæg'!$A$3:$H$12,COLUMN('Data_efterafgrøder og udlæg'!$C$1),FALSE)</f>
        <v>#N/A</v>
      </c>
      <c r="H107" s="110" t="e">
        <f t="shared" si="21"/>
        <v>#N/A</v>
      </c>
      <c r="I107" s="108" t="e">
        <f>IF(VLOOKUP(B107,'Data_efterafgrøder og udlæg'!$A$3:$O$13,COLUMN('Data_efterafgrøder og udlæg'!$N$1),FALSE)="Ja",(G107+H107),F107)</f>
        <v>#N/A</v>
      </c>
      <c r="J107" s="110" t="e">
        <f t="shared" si="22"/>
        <v>#N/A</v>
      </c>
      <c r="K107" s="110" t="e">
        <f t="shared" si="23"/>
        <v>#N/A</v>
      </c>
      <c r="L107" s="110" t="e">
        <f>VLOOKUP(B107,'Data_efterafgrøder og udlæg'!$A$3:$V$16,COLUMN('Data_efterafgrøder og udlæg'!J104),FALSE)</f>
        <v>#N/A</v>
      </c>
      <c r="M107" s="108" t="e">
        <f>K107*VLOOKUP(B107,'Data_efterafgrøder og udlæg'!$A$3:$Q$12,COLUMN('Data_efterafgrøder og udlæg'!D104),FALSE)*VLOOKUP(B107,'Data_efterafgrøder og udlæg'!$A$3:$R$14,COLUMN('Data_efterafgrøder og udlæg'!E104),FALSE)</f>
        <v>#N/A</v>
      </c>
      <c r="N107" s="108" t="e">
        <f t="shared" si="24"/>
        <v>#N/A</v>
      </c>
      <c r="O107" s="12">
        <f>D107*Forside!$B$3/100</f>
        <v>0</v>
      </c>
      <c r="P107" s="44">
        <f>O107*44/28*Forside!$B$5</f>
        <v>0</v>
      </c>
      <c r="Q107" s="45" t="e">
        <f>H107*VLOOKUP(B107,'Data_efterafgrøder og udlæg'!$A$3:$O$10,COLUMN('Data_efterafgrøder og udlæg'!$H$3),FALSE)</f>
        <v>#N/A</v>
      </c>
      <c r="R107" s="12" t="e">
        <f>Q107*Forside!$B$3/100</f>
        <v>#N/A</v>
      </c>
      <c r="S107" s="44" t="e">
        <f>R107*44/28*Forside!$B$5</f>
        <v>#N/A</v>
      </c>
      <c r="T107" s="45" t="e">
        <f>G107*VLOOKUP(B107,'Data_efterafgrøder og udlæg'!$A$3:$O$10,COLUMN('Data_efterafgrøder og udlæg'!$G$3),FALSE)</f>
        <v>#N/A</v>
      </c>
      <c r="U107" s="45" t="e">
        <f>T107*Forside!$B$3/100</f>
        <v>#N/A</v>
      </c>
      <c r="V107" s="44" t="e">
        <f>U107*44/28*Forside!$B$5</f>
        <v>#N/A</v>
      </c>
      <c r="W107" s="44">
        <f t="shared" si="25"/>
        <v>0</v>
      </c>
      <c r="X107" s="12">
        <f>D107*Forside!$B$8</f>
        <v>0</v>
      </c>
      <c r="Y107" s="54" t="e">
        <f>VLOOKUP(B107,'Data_efterafgrøder og udlæg'!$A$3:$Q$14,COLUMN('Data_efterafgrøder og udlæg'!L104),FALSE)</f>
        <v>#N/A</v>
      </c>
      <c r="Z107" s="54" t="e">
        <f>Y107*Forside!$B$9</f>
        <v>#N/A</v>
      </c>
      <c r="AA107" s="54" t="e">
        <f>VLOOKUP(B107,'Data_efterafgrøder og udlæg'!$A$3:$Q$14,COLUMN('Data_efterafgrøder og udlæg'!M104),FALSE)</f>
        <v>#N/A</v>
      </c>
      <c r="AB107" s="12" t="e">
        <f>Forside!$B$10*AA107</f>
        <v>#N/A</v>
      </c>
      <c r="AC107" s="53" t="e">
        <f>VLOOKUP(B107,'Data_efterafgrøder og udlæg'!$A$3:$R$7,COLUMN('Data_efterafgrøder og udlæg'!P104),FALSE)</f>
        <v>#N/A</v>
      </c>
      <c r="AD107" s="45" t="e">
        <f>AC107*6.4*Forside!$B$7*U107</f>
        <v>#N/A</v>
      </c>
      <c r="AE107" s="12" t="e">
        <f>VLOOKUP(B107,'Data_efterafgrøder og udlæg'!$A$3:$Q$15,COLUMN('Data_efterafgrøder og udlæg'!O104),FALSE)</f>
        <v>#N/A</v>
      </c>
      <c r="AF107" s="45" t="e">
        <f>AE107*1.7*Forside!$B$7*Beregninger_brændstofforbrug!F105</f>
        <v>#N/A</v>
      </c>
      <c r="AG107" s="44" t="e">
        <f t="shared" si="26"/>
        <v>#N/A</v>
      </c>
      <c r="AH107" s="12"/>
      <c r="AI107" s="12">
        <f>AH107*4.6*Forside!$B$6</f>
        <v>0</v>
      </c>
      <c r="AJ107" s="92" t="e">
        <f t="shared" si="17"/>
        <v>#N/A</v>
      </c>
      <c r="AK107" s="45" t="e">
        <f>AJ107*44/28*Forside!$B$5</f>
        <v>#N/A</v>
      </c>
      <c r="AL107" s="44" t="e">
        <f t="shared" si="18"/>
        <v>#N/A</v>
      </c>
      <c r="AM107" s="44" t="e">
        <f t="shared" si="19"/>
        <v>#N/A</v>
      </c>
      <c r="AN107" s="44" t="e">
        <f t="shared" si="20"/>
        <v>#N/A</v>
      </c>
    </row>
    <row r="108" spans="1:40" x14ac:dyDescent="0.2">
      <c r="A108" s="2">
        <f>Forside!B118</f>
        <v>0</v>
      </c>
      <c r="B108" s="2">
        <f>Forside!C118</f>
        <v>0</v>
      </c>
      <c r="C108" s="59">
        <f>Forside!G118</f>
        <v>0</v>
      </c>
      <c r="D108" s="59">
        <f>Forside!K118</f>
        <v>0</v>
      </c>
      <c r="E108" s="59">
        <f>Forside!N118</f>
        <v>0</v>
      </c>
      <c r="F108" s="108" t="e">
        <f>E108*(1/((1-VLOOKUP(B108,'Data_efterafgrøder og udlæg'!$A$3:$J$15,COLUMN('Data_efterafgrøder og udlæg'!$C$1),FALSE))*VLOOKUP(B108,'Data_efterafgrøder og udlæg'!$A$3:$I$12,COLUMN('Data_efterafgrøder og udlæg'!$B$1),FALSE)))</f>
        <v>#N/A</v>
      </c>
      <c r="G108" s="108" t="e">
        <f>F108*VLOOKUP(B108,'Data_efterafgrøder og udlæg'!$A$3:$H$12,COLUMN('Data_efterafgrøder og udlæg'!$C$1),FALSE)</f>
        <v>#N/A</v>
      </c>
      <c r="H108" s="110" t="e">
        <f t="shared" si="21"/>
        <v>#N/A</v>
      </c>
      <c r="I108" s="108" t="e">
        <f>IF(VLOOKUP(B108,'Data_efterafgrøder og udlæg'!$A$3:$O$13,COLUMN('Data_efterafgrøder og udlæg'!$N$1),FALSE)="Ja",(G108+H108),F108)</f>
        <v>#N/A</v>
      </c>
      <c r="J108" s="110" t="e">
        <f t="shared" si="22"/>
        <v>#N/A</v>
      </c>
      <c r="K108" s="110" t="e">
        <f t="shared" si="23"/>
        <v>#N/A</v>
      </c>
      <c r="L108" s="110" t="e">
        <f>VLOOKUP(B108,'Data_efterafgrøder og udlæg'!$A$3:$V$16,COLUMN('Data_efterafgrøder og udlæg'!J105),FALSE)</f>
        <v>#N/A</v>
      </c>
      <c r="M108" s="108" t="e">
        <f>K108*VLOOKUP(B108,'Data_efterafgrøder og udlæg'!$A$3:$Q$12,COLUMN('Data_efterafgrøder og udlæg'!D105),FALSE)*VLOOKUP(B108,'Data_efterafgrøder og udlæg'!$A$3:$R$14,COLUMN('Data_efterafgrøder og udlæg'!E105),FALSE)</f>
        <v>#N/A</v>
      </c>
      <c r="N108" s="108" t="e">
        <f t="shared" si="24"/>
        <v>#N/A</v>
      </c>
      <c r="O108" s="12">
        <f>D108*Forside!$B$3/100</f>
        <v>0</v>
      </c>
      <c r="P108" s="44">
        <f>O108*44/28*Forside!$B$5</f>
        <v>0</v>
      </c>
      <c r="Q108" s="45" t="e">
        <f>H108*VLOOKUP(B108,'Data_efterafgrøder og udlæg'!$A$3:$O$10,COLUMN('Data_efterafgrøder og udlæg'!$H$3),FALSE)</f>
        <v>#N/A</v>
      </c>
      <c r="R108" s="12" t="e">
        <f>Q108*Forside!$B$3/100</f>
        <v>#N/A</v>
      </c>
      <c r="S108" s="44" t="e">
        <f>R108*44/28*Forside!$B$5</f>
        <v>#N/A</v>
      </c>
      <c r="T108" s="45" t="e">
        <f>G108*VLOOKUP(B108,'Data_efterafgrøder og udlæg'!$A$3:$O$10,COLUMN('Data_efterafgrøder og udlæg'!$G$3),FALSE)</f>
        <v>#N/A</v>
      </c>
      <c r="U108" s="45" t="e">
        <f>T108*Forside!$B$3/100</f>
        <v>#N/A</v>
      </c>
      <c r="V108" s="44" t="e">
        <f>U108*44/28*Forside!$B$5</f>
        <v>#N/A</v>
      </c>
      <c r="W108" s="44">
        <f t="shared" si="25"/>
        <v>0</v>
      </c>
      <c r="X108" s="12">
        <f>D108*Forside!$B$8</f>
        <v>0</v>
      </c>
      <c r="Y108" s="54" t="e">
        <f>VLOOKUP(B108,'Data_efterafgrøder og udlæg'!$A$3:$Q$14,COLUMN('Data_efterafgrøder og udlæg'!L105),FALSE)</f>
        <v>#N/A</v>
      </c>
      <c r="Z108" s="54" t="e">
        <f>Y108*Forside!$B$9</f>
        <v>#N/A</v>
      </c>
      <c r="AA108" s="54" t="e">
        <f>VLOOKUP(B108,'Data_efterafgrøder og udlæg'!$A$3:$Q$14,COLUMN('Data_efterafgrøder og udlæg'!M105),FALSE)</f>
        <v>#N/A</v>
      </c>
      <c r="AB108" s="12" t="e">
        <f>Forside!$B$10*AA108</f>
        <v>#N/A</v>
      </c>
      <c r="AC108" s="53" t="e">
        <f>VLOOKUP(B108,'Data_efterafgrøder og udlæg'!$A$3:$R$7,COLUMN('Data_efterafgrøder og udlæg'!P105),FALSE)</f>
        <v>#N/A</v>
      </c>
      <c r="AD108" s="45" t="e">
        <f>AC108*6.4*Forside!$B$7*U108</f>
        <v>#N/A</v>
      </c>
      <c r="AE108" s="12" t="e">
        <f>VLOOKUP(B108,'Data_efterafgrøder og udlæg'!$A$3:$Q$15,COLUMN('Data_efterafgrøder og udlæg'!O105),FALSE)</f>
        <v>#N/A</v>
      </c>
      <c r="AF108" s="45" t="e">
        <f>AE108*1.7*Forside!$B$7*Beregninger_brændstofforbrug!F106</f>
        <v>#N/A</v>
      </c>
      <c r="AG108" s="44" t="e">
        <f t="shared" si="26"/>
        <v>#N/A</v>
      </c>
      <c r="AH108" s="12"/>
      <c r="AI108" s="12">
        <f>AH108*4.6*Forside!$B$6</f>
        <v>0</v>
      </c>
      <c r="AJ108" s="92" t="e">
        <f t="shared" si="17"/>
        <v>#N/A</v>
      </c>
      <c r="AK108" s="45" t="e">
        <f>AJ108*44/28*Forside!$B$5</f>
        <v>#N/A</v>
      </c>
      <c r="AL108" s="44" t="e">
        <f t="shared" si="18"/>
        <v>#N/A</v>
      </c>
      <c r="AM108" s="44" t="e">
        <f t="shared" si="19"/>
        <v>#N/A</v>
      </c>
      <c r="AN108" s="44" t="e">
        <f t="shared" si="20"/>
        <v>#N/A</v>
      </c>
    </row>
    <row r="109" spans="1:40" x14ac:dyDescent="0.2">
      <c r="A109" s="2">
        <f>Forside!B119</f>
        <v>0</v>
      </c>
      <c r="B109" s="2">
        <f>Forside!C119</f>
        <v>0</v>
      </c>
      <c r="C109" s="59">
        <f>Forside!G119</f>
        <v>0</v>
      </c>
      <c r="D109" s="59">
        <f>Forside!K119</f>
        <v>0</v>
      </c>
      <c r="E109" s="59">
        <f>Forside!N119</f>
        <v>0</v>
      </c>
      <c r="F109" s="108" t="e">
        <f>E109*(1/((1-VLOOKUP(B109,'Data_efterafgrøder og udlæg'!$A$3:$J$15,COLUMN('Data_efterafgrøder og udlæg'!$C$1),FALSE))*VLOOKUP(B109,'Data_efterafgrøder og udlæg'!$A$3:$I$12,COLUMN('Data_efterafgrøder og udlæg'!$B$1),FALSE)))</f>
        <v>#N/A</v>
      </c>
      <c r="G109" s="108" t="e">
        <f>F109*VLOOKUP(B109,'Data_efterafgrøder og udlæg'!$A$3:$H$12,COLUMN('Data_efterafgrøder og udlæg'!$C$1),FALSE)</f>
        <v>#N/A</v>
      </c>
      <c r="H109" s="110" t="e">
        <f t="shared" si="21"/>
        <v>#N/A</v>
      </c>
      <c r="I109" s="108" t="e">
        <f>IF(VLOOKUP(B109,'Data_efterafgrøder og udlæg'!$A$3:$O$13,COLUMN('Data_efterafgrøder og udlæg'!$N$1),FALSE)="Ja",(G109+H109),F109)</f>
        <v>#N/A</v>
      </c>
      <c r="J109" s="110" t="e">
        <f t="shared" si="22"/>
        <v>#N/A</v>
      </c>
      <c r="K109" s="110" t="e">
        <f t="shared" si="23"/>
        <v>#N/A</v>
      </c>
      <c r="L109" s="110" t="e">
        <f>VLOOKUP(B109,'Data_efterafgrøder og udlæg'!$A$3:$V$16,COLUMN('Data_efterafgrøder og udlæg'!J106),FALSE)</f>
        <v>#N/A</v>
      </c>
      <c r="M109" s="108" t="e">
        <f>K109*VLOOKUP(B109,'Data_efterafgrøder og udlæg'!$A$3:$Q$12,COLUMN('Data_efterafgrøder og udlæg'!D106),FALSE)*VLOOKUP(B109,'Data_efterafgrøder og udlæg'!$A$3:$R$14,COLUMN('Data_efterafgrøder og udlæg'!E106),FALSE)</f>
        <v>#N/A</v>
      </c>
      <c r="N109" s="108" t="e">
        <f t="shared" si="24"/>
        <v>#N/A</v>
      </c>
      <c r="O109" s="12">
        <f>D109*Forside!$B$3/100</f>
        <v>0</v>
      </c>
      <c r="P109" s="44">
        <f>O109*44/28*Forside!$B$5</f>
        <v>0</v>
      </c>
      <c r="Q109" s="45" t="e">
        <f>H109*VLOOKUP(B109,'Data_efterafgrøder og udlæg'!$A$3:$O$10,COLUMN('Data_efterafgrøder og udlæg'!$H$3),FALSE)</f>
        <v>#N/A</v>
      </c>
      <c r="R109" s="12" t="e">
        <f>Q109*Forside!$B$3/100</f>
        <v>#N/A</v>
      </c>
      <c r="S109" s="44" t="e">
        <f>R109*44/28*Forside!$B$5</f>
        <v>#N/A</v>
      </c>
      <c r="T109" s="45" t="e">
        <f>G109*VLOOKUP(B109,'Data_efterafgrøder og udlæg'!$A$3:$O$10,COLUMN('Data_efterafgrøder og udlæg'!$G$3),FALSE)</f>
        <v>#N/A</v>
      </c>
      <c r="U109" s="45" t="e">
        <f>T109*Forside!$B$3/100</f>
        <v>#N/A</v>
      </c>
      <c r="V109" s="44" t="e">
        <f>U109*44/28*Forside!$B$5</f>
        <v>#N/A</v>
      </c>
      <c r="W109" s="44">
        <f t="shared" si="25"/>
        <v>0</v>
      </c>
      <c r="X109" s="12">
        <f>D109*Forside!$B$8</f>
        <v>0</v>
      </c>
      <c r="Y109" s="54" t="e">
        <f>VLOOKUP(B109,'Data_efterafgrøder og udlæg'!$A$3:$Q$14,COLUMN('Data_efterafgrøder og udlæg'!L106),FALSE)</f>
        <v>#N/A</v>
      </c>
      <c r="Z109" s="54" t="e">
        <f>Y109*Forside!$B$9</f>
        <v>#N/A</v>
      </c>
      <c r="AA109" s="54" t="e">
        <f>VLOOKUP(B109,'Data_efterafgrøder og udlæg'!$A$3:$Q$14,COLUMN('Data_efterafgrøder og udlæg'!M106),FALSE)</f>
        <v>#N/A</v>
      </c>
      <c r="AB109" s="12" t="e">
        <f>Forside!$B$10*AA109</f>
        <v>#N/A</v>
      </c>
      <c r="AC109" s="53" t="e">
        <f>VLOOKUP(B109,'Data_efterafgrøder og udlæg'!$A$3:$R$7,COLUMN('Data_efterafgrøder og udlæg'!P106),FALSE)</f>
        <v>#N/A</v>
      </c>
      <c r="AD109" s="45" t="e">
        <f>AC109*6.4*Forside!$B$7*U109</f>
        <v>#N/A</v>
      </c>
      <c r="AE109" s="12" t="e">
        <f>VLOOKUP(B109,'Data_efterafgrøder og udlæg'!$A$3:$Q$15,COLUMN('Data_efterafgrøder og udlæg'!O106),FALSE)</f>
        <v>#N/A</v>
      </c>
      <c r="AF109" s="45" t="e">
        <f>AE109*1.7*Forside!$B$7*Beregninger_brændstofforbrug!F107</f>
        <v>#N/A</v>
      </c>
      <c r="AG109" s="44" t="e">
        <f t="shared" si="26"/>
        <v>#N/A</v>
      </c>
      <c r="AH109" s="12"/>
      <c r="AI109" s="12">
        <f>AH109*4.6*Forside!$B$6</f>
        <v>0</v>
      </c>
      <c r="AJ109" s="92" t="e">
        <f t="shared" si="17"/>
        <v>#N/A</v>
      </c>
      <c r="AK109" s="45" t="e">
        <f>AJ109*44/28*Forside!$B$5</f>
        <v>#N/A</v>
      </c>
      <c r="AL109" s="44" t="e">
        <f t="shared" si="18"/>
        <v>#N/A</v>
      </c>
      <c r="AM109" s="44" t="e">
        <f t="shared" si="19"/>
        <v>#N/A</v>
      </c>
      <c r="AN109" s="44" t="e">
        <f t="shared" si="20"/>
        <v>#N/A</v>
      </c>
    </row>
    <row r="110" spans="1:40" x14ac:dyDescent="0.2">
      <c r="A110" s="2">
        <f>Forside!B120</f>
        <v>0</v>
      </c>
      <c r="B110" s="2">
        <f>Forside!C120</f>
        <v>0</v>
      </c>
      <c r="C110" s="59">
        <f>Forside!G120</f>
        <v>0</v>
      </c>
      <c r="D110" s="59">
        <f>Forside!K120</f>
        <v>0</v>
      </c>
      <c r="E110" s="59">
        <f>Forside!N120</f>
        <v>0</v>
      </c>
      <c r="F110" s="108" t="e">
        <f>E110*(1/((1-VLOOKUP(B110,'Data_efterafgrøder og udlæg'!$A$3:$J$15,COLUMN('Data_efterafgrøder og udlæg'!$C$1),FALSE))*VLOOKUP(B110,'Data_efterafgrøder og udlæg'!$A$3:$I$12,COLUMN('Data_efterafgrøder og udlæg'!$B$1),FALSE)))</f>
        <v>#N/A</v>
      </c>
      <c r="G110" s="108" t="e">
        <f>F110*VLOOKUP(B110,'Data_efterafgrøder og udlæg'!$A$3:$H$12,COLUMN('Data_efterafgrøder og udlæg'!$C$1),FALSE)</f>
        <v>#N/A</v>
      </c>
      <c r="H110" s="110" t="e">
        <f t="shared" si="21"/>
        <v>#N/A</v>
      </c>
      <c r="I110" s="108" t="e">
        <f>IF(VLOOKUP(B110,'Data_efterafgrøder og udlæg'!$A$3:$O$13,COLUMN('Data_efterafgrøder og udlæg'!$N$1),FALSE)="Ja",(G110+H110),F110)</f>
        <v>#N/A</v>
      </c>
      <c r="J110" s="110" t="e">
        <f t="shared" si="22"/>
        <v>#N/A</v>
      </c>
      <c r="K110" s="110" t="e">
        <f t="shared" si="23"/>
        <v>#N/A</v>
      </c>
      <c r="L110" s="110" t="e">
        <f>VLOOKUP(B110,'Data_efterafgrøder og udlæg'!$A$3:$V$16,COLUMN('Data_efterafgrøder og udlæg'!J107),FALSE)</f>
        <v>#N/A</v>
      </c>
      <c r="M110" s="108" t="e">
        <f>K110*VLOOKUP(B110,'Data_efterafgrøder og udlæg'!$A$3:$Q$12,COLUMN('Data_efterafgrøder og udlæg'!D107),FALSE)*VLOOKUP(B110,'Data_efterafgrøder og udlæg'!$A$3:$R$14,COLUMN('Data_efterafgrøder og udlæg'!E107),FALSE)</f>
        <v>#N/A</v>
      </c>
      <c r="N110" s="108" t="e">
        <f t="shared" si="24"/>
        <v>#N/A</v>
      </c>
      <c r="O110" s="12">
        <f>D110*Forside!$B$3/100</f>
        <v>0</v>
      </c>
      <c r="P110" s="44">
        <f>O110*44/28*Forside!$B$5</f>
        <v>0</v>
      </c>
      <c r="Q110" s="45" t="e">
        <f>H110*VLOOKUP(B110,'Data_efterafgrøder og udlæg'!$A$3:$O$10,COLUMN('Data_efterafgrøder og udlæg'!$H$3),FALSE)</f>
        <v>#N/A</v>
      </c>
      <c r="R110" s="12" t="e">
        <f>Q110*Forside!$B$3/100</f>
        <v>#N/A</v>
      </c>
      <c r="S110" s="44" t="e">
        <f>R110*44/28*Forside!$B$5</f>
        <v>#N/A</v>
      </c>
      <c r="T110" s="45" t="e">
        <f>G110*VLOOKUP(B110,'Data_efterafgrøder og udlæg'!$A$3:$O$10,COLUMN('Data_efterafgrøder og udlæg'!$G$3),FALSE)</f>
        <v>#N/A</v>
      </c>
      <c r="U110" s="45" t="e">
        <f>T110*Forside!$B$3/100</f>
        <v>#N/A</v>
      </c>
      <c r="V110" s="44" t="e">
        <f>U110*44/28*Forside!$B$5</f>
        <v>#N/A</v>
      </c>
      <c r="W110" s="44">
        <f t="shared" si="25"/>
        <v>0</v>
      </c>
      <c r="X110" s="12">
        <f>D110*Forside!$B$8</f>
        <v>0</v>
      </c>
      <c r="Y110" s="54" t="e">
        <f>VLOOKUP(B110,'Data_efterafgrøder og udlæg'!$A$3:$Q$14,COLUMN('Data_efterafgrøder og udlæg'!L107),FALSE)</f>
        <v>#N/A</v>
      </c>
      <c r="Z110" s="54" t="e">
        <f>Y110*Forside!$B$9</f>
        <v>#N/A</v>
      </c>
      <c r="AA110" s="54" t="e">
        <f>VLOOKUP(B110,'Data_efterafgrøder og udlæg'!$A$3:$Q$14,COLUMN('Data_efterafgrøder og udlæg'!M107),FALSE)</f>
        <v>#N/A</v>
      </c>
      <c r="AB110" s="12" t="e">
        <f>Forside!$B$10*AA110</f>
        <v>#N/A</v>
      </c>
      <c r="AC110" s="53" t="e">
        <f>VLOOKUP(B110,'Data_efterafgrøder og udlæg'!$A$3:$R$7,COLUMN('Data_efterafgrøder og udlæg'!P107),FALSE)</f>
        <v>#N/A</v>
      </c>
      <c r="AD110" s="45" t="e">
        <f>AC110*6.4*Forside!$B$7*U110</f>
        <v>#N/A</v>
      </c>
      <c r="AE110" s="12" t="e">
        <f>VLOOKUP(B110,'Data_efterafgrøder og udlæg'!$A$3:$Q$15,COLUMN('Data_efterafgrøder og udlæg'!O107),FALSE)</f>
        <v>#N/A</v>
      </c>
      <c r="AF110" s="45" t="e">
        <f>AE110*1.7*Forside!$B$7*Beregninger_brændstofforbrug!F108</f>
        <v>#N/A</v>
      </c>
      <c r="AG110" s="44" t="e">
        <f t="shared" si="26"/>
        <v>#N/A</v>
      </c>
      <c r="AH110" s="12"/>
      <c r="AI110" s="12">
        <f>AH110*4.6*Forside!$B$6</f>
        <v>0</v>
      </c>
      <c r="AJ110" s="92" t="e">
        <f t="shared" si="17"/>
        <v>#N/A</v>
      </c>
      <c r="AK110" s="45" t="e">
        <f>AJ110*44/28*Forside!$B$5</f>
        <v>#N/A</v>
      </c>
      <c r="AL110" s="44" t="e">
        <f t="shared" si="18"/>
        <v>#N/A</v>
      </c>
      <c r="AM110" s="44" t="e">
        <f t="shared" si="19"/>
        <v>#N/A</v>
      </c>
      <c r="AN110" s="44" t="e">
        <f t="shared" si="20"/>
        <v>#N/A</v>
      </c>
    </row>
    <row r="111" spans="1:40" x14ac:dyDescent="0.2">
      <c r="A111" s="2">
        <f>Forside!B121</f>
        <v>0</v>
      </c>
      <c r="B111" s="2">
        <f>Forside!C121</f>
        <v>0</v>
      </c>
      <c r="C111" s="59">
        <f>Forside!G121</f>
        <v>0</v>
      </c>
      <c r="D111" s="59">
        <f>Forside!K121</f>
        <v>0</v>
      </c>
      <c r="E111" s="59">
        <f>Forside!N121</f>
        <v>0</v>
      </c>
      <c r="F111" s="108" t="e">
        <f>E111*(1/((1-VLOOKUP(B111,'Data_efterafgrøder og udlæg'!$A$3:$J$15,COLUMN('Data_efterafgrøder og udlæg'!$C$1),FALSE))*VLOOKUP(B111,'Data_efterafgrøder og udlæg'!$A$3:$I$12,COLUMN('Data_efterafgrøder og udlæg'!$B$1),FALSE)))</f>
        <v>#N/A</v>
      </c>
      <c r="G111" s="108" t="e">
        <f>F111*VLOOKUP(B111,'Data_efterafgrøder og udlæg'!$A$3:$H$12,COLUMN('Data_efterafgrøder og udlæg'!$C$1),FALSE)</f>
        <v>#N/A</v>
      </c>
      <c r="H111" s="110" t="e">
        <f t="shared" si="21"/>
        <v>#N/A</v>
      </c>
      <c r="I111" s="108" t="e">
        <f>IF(VLOOKUP(B111,'Data_efterafgrøder og udlæg'!$A$3:$O$13,COLUMN('Data_efterafgrøder og udlæg'!$N$1),FALSE)="Ja",(G111+H111),F111)</f>
        <v>#N/A</v>
      </c>
      <c r="J111" s="110" t="e">
        <f t="shared" si="22"/>
        <v>#N/A</v>
      </c>
      <c r="K111" s="110" t="e">
        <f t="shared" si="23"/>
        <v>#N/A</v>
      </c>
      <c r="L111" s="110" t="e">
        <f>VLOOKUP(B111,'Data_efterafgrøder og udlæg'!$A$3:$V$16,COLUMN('Data_efterafgrøder og udlæg'!J108),FALSE)</f>
        <v>#N/A</v>
      </c>
      <c r="M111" s="108" t="e">
        <f>K111*VLOOKUP(B111,'Data_efterafgrøder og udlæg'!$A$3:$Q$12,COLUMN('Data_efterafgrøder og udlæg'!D108),FALSE)*VLOOKUP(B111,'Data_efterafgrøder og udlæg'!$A$3:$R$14,COLUMN('Data_efterafgrøder og udlæg'!E108),FALSE)</f>
        <v>#N/A</v>
      </c>
      <c r="N111" s="108" t="e">
        <f t="shared" si="24"/>
        <v>#N/A</v>
      </c>
      <c r="O111" s="12">
        <f>D111*Forside!$B$3/100</f>
        <v>0</v>
      </c>
      <c r="P111" s="44">
        <f>O111*44/28*Forside!$B$5</f>
        <v>0</v>
      </c>
      <c r="Q111" s="45" t="e">
        <f>H111*VLOOKUP(B111,'Data_efterafgrøder og udlæg'!$A$3:$O$10,COLUMN('Data_efterafgrøder og udlæg'!$H$3),FALSE)</f>
        <v>#N/A</v>
      </c>
      <c r="R111" s="12" t="e">
        <f>Q111*Forside!$B$3/100</f>
        <v>#N/A</v>
      </c>
      <c r="S111" s="44" t="e">
        <f>R111*44/28*Forside!$B$5</f>
        <v>#N/A</v>
      </c>
      <c r="T111" s="45" t="e">
        <f>G111*VLOOKUP(B111,'Data_efterafgrøder og udlæg'!$A$3:$O$10,COLUMN('Data_efterafgrøder og udlæg'!$G$3),FALSE)</f>
        <v>#N/A</v>
      </c>
      <c r="U111" s="45" t="e">
        <f>T111*Forside!$B$3/100</f>
        <v>#N/A</v>
      </c>
      <c r="V111" s="44" t="e">
        <f>U111*44/28*Forside!$B$5</f>
        <v>#N/A</v>
      </c>
      <c r="W111" s="44">
        <f t="shared" si="25"/>
        <v>0</v>
      </c>
      <c r="X111" s="12">
        <f>D111*Forside!$B$8</f>
        <v>0</v>
      </c>
      <c r="Y111" s="54" t="e">
        <f>VLOOKUP(B111,'Data_efterafgrøder og udlæg'!$A$3:$Q$14,COLUMN('Data_efterafgrøder og udlæg'!L108),FALSE)</f>
        <v>#N/A</v>
      </c>
      <c r="Z111" s="54" t="e">
        <f>Y111*Forside!$B$9</f>
        <v>#N/A</v>
      </c>
      <c r="AA111" s="54" t="e">
        <f>VLOOKUP(B111,'Data_efterafgrøder og udlæg'!$A$3:$Q$14,COLUMN('Data_efterafgrøder og udlæg'!M108),FALSE)</f>
        <v>#N/A</v>
      </c>
      <c r="AB111" s="12" t="e">
        <f>Forside!$B$10*AA111</f>
        <v>#N/A</v>
      </c>
      <c r="AC111" s="53" t="e">
        <f>VLOOKUP(B111,'Data_efterafgrøder og udlæg'!$A$3:$R$7,COLUMN('Data_efterafgrøder og udlæg'!P108),FALSE)</f>
        <v>#N/A</v>
      </c>
      <c r="AD111" s="45" t="e">
        <f>AC111*6.4*Forside!$B$7*U111</f>
        <v>#N/A</v>
      </c>
      <c r="AE111" s="12" t="e">
        <f>VLOOKUP(B111,'Data_efterafgrøder og udlæg'!$A$3:$Q$15,COLUMN('Data_efterafgrøder og udlæg'!O108),FALSE)</f>
        <v>#N/A</v>
      </c>
      <c r="AF111" s="45" t="e">
        <f>AE111*1.7*Forside!$B$7*Beregninger_brændstofforbrug!F109</f>
        <v>#N/A</v>
      </c>
      <c r="AG111" s="44" t="e">
        <f t="shared" si="26"/>
        <v>#N/A</v>
      </c>
      <c r="AH111" s="12"/>
      <c r="AI111" s="12">
        <f>AH111*4.6*Forside!$B$6</f>
        <v>0</v>
      </c>
      <c r="AJ111" s="92" t="e">
        <f t="shared" si="17"/>
        <v>#N/A</v>
      </c>
      <c r="AK111" s="45" t="e">
        <f>AJ111*44/28*Forside!$B$5</f>
        <v>#N/A</v>
      </c>
      <c r="AL111" s="44" t="e">
        <f t="shared" si="18"/>
        <v>#N/A</v>
      </c>
      <c r="AM111" s="44" t="e">
        <f t="shared" si="19"/>
        <v>#N/A</v>
      </c>
      <c r="AN111" s="44" t="e">
        <f t="shared" si="20"/>
        <v>#N/A</v>
      </c>
    </row>
    <row r="112" spans="1:40" x14ac:dyDescent="0.2">
      <c r="A112" s="2">
        <f>Forside!B122</f>
        <v>0</v>
      </c>
      <c r="B112" s="2">
        <f>Forside!C122</f>
        <v>0</v>
      </c>
      <c r="C112" s="59">
        <f>Forside!G122</f>
        <v>0</v>
      </c>
      <c r="D112" s="59">
        <f>Forside!K122</f>
        <v>0</v>
      </c>
      <c r="E112" s="59">
        <f>Forside!N122</f>
        <v>0</v>
      </c>
      <c r="F112" s="108" t="e">
        <f>E112*(1/((1-VLOOKUP(B112,'Data_efterafgrøder og udlæg'!$A$3:$J$15,COLUMN('Data_efterafgrøder og udlæg'!$C$1),FALSE))*VLOOKUP(B112,'Data_efterafgrøder og udlæg'!$A$3:$I$12,COLUMN('Data_efterafgrøder og udlæg'!$B$1),FALSE)))</f>
        <v>#N/A</v>
      </c>
      <c r="G112" s="108" t="e">
        <f>F112*VLOOKUP(B112,'Data_efterafgrøder og udlæg'!$A$3:$H$12,COLUMN('Data_efterafgrøder og udlæg'!$C$1),FALSE)</f>
        <v>#N/A</v>
      </c>
      <c r="H112" s="110" t="e">
        <f t="shared" si="21"/>
        <v>#N/A</v>
      </c>
      <c r="I112" s="108" t="e">
        <f>IF(VLOOKUP(B112,'Data_efterafgrøder og udlæg'!$A$3:$O$13,COLUMN('Data_efterafgrøder og udlæg'!$N$1),FALSE)="Ja",(G112+H112),F112)</f>
        <v>#N/A</v>
      </c>
      <c r="J112" s="110" t="e">
        <f t="shared" si="22"/>
        <v>#N/A</v>
      </c>
      <c r="K112" s="110" t="e">
        <f t="shared" si="23"/>
        <v>#N/A</v>
      </c>
      <c r="L112" s="110" t="e">
        <f>VLOOKUP(B112,'Data_efterafgrøder og udlæg'!$A$3:$V$16,COLUMN('Data_efterafgrøder og udlæg'!J109),FALSE)</f>
        <v>#N/A</v>
      </c>
      <c r="M112" s="108" t="e">
        <f>K112*VLOOKUP(B112,'Data_efterafgrøder og udlæg'!$A$3:$Q$12,COLUMN('Data_efterafgrøder og udlæg'!D109),FALSE)*VLOOKUP(B112,'Data_efterafgrøder og udlæg'!$A$3:$R$14,COLUMN('Data_efterafgrøder og udlæg'!E109),FALSE)</f>
        <v>#N/A</v>
      </c>
      <c r="N112" s="108" t="e">
        <f t="shared" si="24"/>
        <v>#N/A</v>
      </c>
      <c r="O112" s="12">
        <f>D112*Forside!$B$3/100</f>
        <v>0</v>
      </c>
      <c r="P112" s="44">
        <f>O112*44/28*Forside!$B$5</f>
        <v>0</v>
      </c>
      <c r="Q112" s="45" t="e">
        <f>H112*VLOOKUP(B112,'Data_efterafgrøder og udlæg'!$A$3:$O$10,COLUMN('Data_efterafgrøder og udlæg'!$H$3),FALSE)</f>
        <v>#N/A</v>
      </c>
      <c r="R112" s="12" t="e">
        <f>Q112*Forside!$B$3/100</f>
        <v>#N/A</v>
      </c>
      <c r="S112" s="44" t="e">
        <f>R112*44/28*Forside!$B$5</f>
        <v>#N/A</v>
      </c>
      <c r="T112" s="45" t="e">
        <f>G112*VLOOKUP(B112,'Data_efterafgrøder og udlæg'!$A$3:$O$10,COLUMN('Data_efterafgrøder og udlæg'!$G$3),FALSE)</f>
        <v>#N/A</v>
      </c>
      <c r="U112" s="45" t="e">
        <f>T112*Forside!$B$3/100</f>
        <v>#N/A</v>
      </c>
      <c r="V112" s="44" t="e">
        <f>U112*44/28*Forside!$B$5</f>
        <v>#N/A</v>
      </c>
      <c r="W112" s="44">
        <f t="shared" si="25"/>
        <v>0</v>
      </c>
      <c r="X112" s="12">
        <f>D112*Forside!$B$8</f>
        <v>0</v>
      </c>
      <c r="Y112" s="54" t="e">
        <f>VLOOKUP(B112,'Data_efterafgrøder og udlæg'!$A$3:$Q$14,COLUMN('Data_efterafgrøder og udlæg'!L109),FALSE)</f>
        <v>#N/A</v>
      </c>
      <c r="Z112" s="54" t="e">
        <f>Y112*Forside!$B$9</f>
        <v>#N/A</v>
      </c>
      <c r="AA112" s="54" t="e">
        <f>VLOOKUP(B112,'Data_efterafgrøder og udlæg'!$A$3:$Q$14,COLUMN('Data_efterafgrøder og udlæg'!M109),FALSE)</f>
        <v>#N/A</v>
      </c>
      <c r="AB112" s="12" t="e">
        <f>Forside!$B$10*AA112</f>
        <v>#N/A</v>
      </c>
      <c r="AC112" s="53" t="e">
        <f>VLOOKUP(B112,'Data_efterafgrøder og udlæg'!$A$3:$R$7,COLUMN('Data_efterafgrøder og udlæg'!P109),FALSE)</f>
        <v>#N/A</v>
      </c>
      <c r="AD112" s="45" t="e">
        <f>AC112*6.4*Forside!$B$7*U112</f>
        <v>#N/A</v>
      </c>
      <c r="AE112" s="12" t="e">
        <f>VLOOKUP(B112,'Data_efterafgrøder og udlæg'!$A$3:$Q$15,COLUMN('Data_efterafgrøder og udlæg'!O109),FALSE)</f>
        <v>#N/A</v>
      </c>
      <c r="AF112" s="45" t="e">
        <f>AE112*1.7*Forside!$B$7*Beregninger_brændstofforbrug!F110</f>
        <v>#N/A</v>
      </c>
      <c r="AG112" s="44" t="e">
        <f t="shared" si="26"/>
        <v>#N/A</v>
      </c>
      <c r="AH112" s="12"/>
      <c r="AI112" s="12">
        <f>AH112*4.6*Forside!$B$6</f>
        <v>0</v>
      </c>
      <c r="AJ112" s="92" t="e">
        <f t="shared" si="17"/>
        <v>#N/A</v>
      </c>
      <c r="AK112" s="45" t="e">
        <f>AJ112*44/28*Forside!$B$5</f>
        <v>#N/A</v>
      </c>
      <c r="AL112" s="44" t="e">
        <f t="shared" si="18"/>
        <v>#N/A</v>
      </c>
      <c r="AM112" s="44" t="e">
        <f t="shared" si="19"/>
        <v>#N/A</v>
      </c>
      <c r="AN112" s="44" t="e">
        <f t="shared" si="20"/>
        <v>#N/A</v>
      </c>
    </row>
    <row r="113" spans="1:40" x14ac:dyDescent="0.2">
      <c r="A113" s="2">
        <f>Forside!B123</f>
        <v>0</v>
      </c>
      <c r="B113" s="2">
        <f>Forside!C123</f>
        <v>0</v>
      </c>
      <c r="C113" s="59">
        <f>Forside!G123</f>
        <v>0</v>
      </c>
      <c r="D113" s="59">
        <f>Forside!K123</f>
        <v>0</v>
      </c>
      <c r="E113" s="59">
        <f>Forside!N123</f>
        <v>0</v>
      </c>
      <c r="F113" s="108" t="e">
        <f>E113*(1/((1-VLOOKUP(B113,'Data_efterafgrøder og udlæg'!$A$3:$J$15,COLUMN('Data_efterafgrøder og udlæg'!$C$1),FALSE))*VLOOKUP(B113,'Data_efterafgrøder og udlæg'!$A$3:$I$12,COLUMN('Data_efterafgrøder og udlæg'!$B$1),FALSE)))</f>
        <v>#N/A</v>
      </c>
      <c r="G113" s="108" t="e">
        <f>F113*VLOOKUP(B113,'Data_efterafgrøder og udlæg'!$A$3:$H$12,COLUMN('Data_efterafgrøder og udlæg'!$C$1),FALSE)</f>
        <v>#N/A</v>
      </c>
      <c r="H113" s="110" t="e">
        <f t="shared" si="21"/>
        <v>#N/A</v>
      </c>
      <c r="I113" s="108" t="e">
        <f>IF(VLOOKUP(B113,'Data_efterafgrøder og udlæg'!$A$3:$O$13,COLUMN('Data_efterafgrøder og udlæg'!$N$1),FALSE)="Ja",(G113+H113),F113)</f>
        <v>#N/A</v>
      </c>
      <c r="J113" s="110" t="e">
        <f t="shared" si="22"/>
        <v>#N/A</v>
      </c>
      <c r="K113" s="110" t="e">
        <f t="shared" si="23"/>
        <v>#N/A</v>
      </c>
      <c r="L113" s="110" t="e">
        <f>VLOOKUP(B113,'Data_efterafgrøder og udlæg'!$A$3:$V$16,COLUMN('Data_efterafgrøder og udlæg'!J110),FALSE)</f>
        <v>#N/A</v>
      </c>
      <c r="M113" s="108" t="e">
        <f>K113*VLOOKUP(B113,'Data_efterafgrøder og udlæg'!$A$3:$Q$12,COLUMN('Data_efterafgrøder og udlæg'!D110),FALSE)*VLOOKUP(B113,'Data_efterafgrøder og udlæg'!$A$3:$R$14,COLUMN('Data_efterafgrøder og udlæg'!E110),FALSE)</f>
        <v>#N/A</v>
      </c>
      <c r="N113" s="108" t="e">
        <f t="shared" si="24"/>
        <v>#N/A</v>
      </c>
      <c r="O113" s="12">
        <f>D113*Forside!$B$3/100</f>
        <v>0</v>
      </c>
      <c r="P113" s="44">
        <f>O113*44/28*Forside!$B$5</f>
        <v>0</v>
      </c>
      <c r="Q113" s="45" t="e">
        <f>H113*VLOOKUP(B113,'Data_efterafgrøder og udlæg'!$A$3:$O$10,COLUMN('Data_efterafgrøder og udlæg'!$H$3),FALSE)</f>
        <v>#N/A</v>
      </c>
      <c r="R113" s="12" t="e">
        <f>Q113*Forside!$B$3/100</f>
        <v>#N/A</v>
      </c>
      <c r="S113" s="44" t="e">
        <f>R113*44/28*Forside!$B$5</f>
        <v>#N/A</v>
      </c>
      <c r="T113" s="45" t="e">
        <f>G113*VLOOKUP(B113,'Data_efterafgrøder og udlæg'!$A$3:$O$10,COLUMN('Data_efterafgrøder og udlæg'!$G$3),FALSE)</f>
        <v>#N/A</v>
      </c>
      <c r="U113" s="45" t="e">
        <f>T113*Forside!$B$3/100</f>
        <v>#N/A</v>
      </c>
      <c r="V113" s="44" t="e">
        <f>U113*44/28*Forside!$B$5</f>
        <v>#N/A</v>
      </c>
      <c r="W113" s="44">
        <f t="shared" si="25"/>
        <v>0</v>
      </c>
      <c r="X113" s="12">
        <f>D113*Forside!$B$8</f>
        <v>0</v>
      </c>
      <c r="Y113" s="54" t="e">
        <f>VLOOKUP(B113,'Data_efterafgrøder og udlæg'!$A$3:$Q$14,COLUMN('Data_efterafgrøder og udlæg'!L110),FALSE)</f>
        <v>#N/A</v>
      </c>
      <c r="Z113" s="54" t="e">
        <f>Y113*Forside!$B$9</f>
        <v>#N/A</v>
      </c>
      <c r="AA113" s="54" t="e">
        <f>VLOOKUP(B113,'Data_efterafgrøder og udlæg'!$A$3:$Q$14,COLUMN('Data_efterafgrøder og udlæg'!M110),FALSE)</f>
        <v>#N/A</v>
      </c>
      <c r="AB113" s="12" t="e">
        <f>Forside!$B$10*AA113</f>
        <v>#N/A</v>
      </c>
      <c r="AC113" s="53" t="e">
        <f>VLOOKUP(B113,'Data_efterafgrøder og udlæg'!$A$3:$R$7,COLUMN('Data_efterafgrøder og udlæg'!P110),FALSE)</f>
        <v>#N/A</v>
      </c>
      <c r="AD113" s="45" t="e">
        <f>AC113*6.4*Forside!$B$7*U113</f>
        <v>#N/A</v>
      </c>
      <c r="AE113" s="12" t="e">
        <f>VLOOKUP(B113,'Data_efterafgrøder og udlæg'!$A$3:$Q$15,COLUMN('Data_efterafgrøder og udlæg'!O110),FALSE)</f>
        <v>#N/A</v>
      </c>
      <c r="AF113" s="45" t="e">
        <f>AE113*1.7*Forside!$B$7*Beregninger_brændstofforbrug!F111</f>
        <v>#N/A</v>
      </c>
      <c r="AG113" s="44" t="e">
        <f t="shared" si="26"/>
        <v>#N/A</v>
      </c>
      <c r="AH113" s="12"/>
      <c r="AI113" s="12">
        <f>AH113*4.6*Forside!$B$6</f>
        <v>0</v>
      </c>
      <c r="AJ113" s="92" t="e">
        <f t="shared" si="17"/>
        <v>#N/A</v>
      </c>
      <c r="AK113" s="45" t="e">
        <f>AJ113*44/28*Forside!$B$5</f>
        <v>#N/A</v>
      </c>
      <c r="AL113" s="44" t="e">
        <f t="shared" si="18"/>
        <v>#N/A</v>
      </c>
      <c r="AM113" s="44" t="e">
        <f t="shared" si="19"/>
        <v>#N/A</v>
      </c>
      <c r="AN113" s="44" t="e">
        <f t="shared" si="20"/>
        <v>#N/A</v>
      </c>
    </row>
    <row r="114" spans="1:40" x14ac:dyDescent="0.2">
      <c r="A114" s="2">
        <f>Forside!B124</f>
        <v>0</v>
      </c>
      <c r="B114" s="2">
        <f>Forside!C124</f>
        <v>0</v>
      </c>
      <c r="C114" s="59">
        <f>Forside!G124</f>
        <v>0</v>
      </c>
      <c r="D114" s="59">
        <f>Forside!K124</f>
        <v>0</v>
      </c>
      <c r="E114" s="59">
        <f>Forside!N124</f>
        <v>0</v>
      </c>
      <c r="F114" s="108" t="e">
        <f>E114*(1/((1-VLOOKUP(B114,'Data_efterafgrøder og udlæg'!$A$3:$J$15,COLUMN('Data_efterafgrøder og udlæg'!$C$1),FALSE))*VLOOKUP(B114,'Data_efterafgrøder og udlæg'!$A$3:$I$12,COLUMN('Data_efterafgrøder og udlæg'!$B$1),FALSE)))</f>
        <v>#N/A</v>
      </c>
      <c r="G114" s="108" t="e">
        <f>F114*VLOOKUP(B114,'Data_efterafgrøder og udlæg'!$A$3:$H$12,COLUMN('Data_efterafgrøder og udlæg'!$C$1),FALSE)</f>
        <v>#N/A</v>
      </c>
      <c r="H114" s="110" t="e">
        <f t="shared" si="21"/>
        <v>#N/A</v>
      </c>
      <c r="I114" s="108" t="e">
        <f>IF(VLOOKUP(B114,'Data_efterafgrøder og udlæg'!$A$3:$O$13,COLUMN('Data_efterafgrøder og udlæg'!$N$1),FALSE)="Ja",(G114+H114),F114)</f>
        <v>#N/A</v>
      </c>
      <c r="J114" s="110" t="e">
        <f t="shared" si="22"/>
        <v>#N/A</v>
      </c>
      <c r="K114" s="110" t="e">
        <f t="shared" si="23"/>
        <v>#N/A</v>
      </c>
      <c r="L114" s="110" t="e">
        <f>VLOOKUP(B114,'Data_efterafgrøder og udlæg'!$A$3:$V$16,COLUMN('Data_efterafgrøder og udlæg'!J111),FALSE)</f>
        <v>#N/A</v>
      </c>
      <c r="M114" s="108" t="e">
        <f>K114*VLOOKUP(B114,'Data_efterafgrøder og udlæg'!$A$3:$Q$12,COLUMN('Data_efterafgrøder og udlæg'!D111),FALSE)*VLOOKUP(B114,'Data_efterafgrøder og udlæg'!$A$3:$R$14,COLUMN('Data_efterafgrøder og udlæg'!E111),FALSE)</f>
        <v>#N/A</v>
      </c>
      <c r="N114" s="108" t="e">
        <f t="shared" si="24"/>
        <v>#N/A</v>
      </c>
      <c r="O114" s="12">
        <f>D114*Forside!$B$3/100</f>
        <v>0</v>
      </c>
      <c r="P114" s="44">
        <f>O114*44/28*Forside!$B$5</f>
        <v>0</v>
      </c>
      <c r="Q114" s="45" t="e">
        <f>H114*VLOOKUP(B114,'Data_efterafgrøder og udlæg'!$A$3:$O$10,COLUMN('Data_efterafgrøder og udlæg'!$H$3),FALSE)</f>
        <v>#N/A</v>
      </c>
      <c r="R114" s="12" t="e">
        <f>Q114*Forside!$B$3/100</f>
        <v>#N/A</v>
      </c>
      <c r="S114" s="44" t="e">
        <f>R114*44/28*Forside!$B$5</f>
        <v>#N/A</v>
      </c>
      <c r="T114" s="45" t="e">
        <f>G114*VLOOKUP(B114,'Data_efterafgrøder og udlæg'!$A$3:$O$10,COLUMN('Data_efterafgrøder og udlæg'!$G$3),FALSE)</f>
        <v>#N/A</v>
      </c>
      <c r="U114" s="45" t="e">
        <f>T114*Forside!$B$3/100</f>
        <v>#N/A</v>
      </c>
      <c r="V114" s="44" t="e">
        <f>U114*44/28*Forside!$B$5</f>
        <v>#N/A</v>
      </c>
      <c r="W114" s="44">
        <f t="shared" si="25"/>
        <v>0</v>
      </c>
      <c r="X114" s="12">
        <f>D114*Forside!$B$8</f>
        <v>0</v>
      </c>
      <c r="Y114" s="54" t="e">
        <f>VLOOKUP(B114,'Data_efterafgrøder og udlæg'!$A$3:$Q$14,COLUMN('Data_efterafgrøder og udlæg'!L111),FALSE)</f>
        <v>#N/A</v>
      </c>
      <c r="Z114" s="54" t="e">
        <f>Y114*Forside!$B$9</f>
        <v>#N/A</v>
      </c>
      <c r="AA114" s="54" t="e">
        <f>VLOOKUP(B114,'Data_efterafgrøder og udlæg'!$A$3:$Q$14,COLUMN('Data_efterafgrøder og udlæg'!M111),FALSE)</f>
        <v>#N/A</v>
      </c>
      <c r="AB114" s="12" t="e">
        <f>Forside!$B$10*AA114</f>
        <v>#N/A</v>
      </c>
      <c r="AC114" s="53" t="e">
        <f>VLOOKUP(B114,'Data_efterafgrøder og udlæg'!$A$3:$R$7,COLUMN('Data_efterafgrøder og udlæg'!P111),FALSE)</f>
        <v>#N/A</v>
      </c>
      <c r="AD114" s="45" t="e">
        <f>AC114*6.4*Forside!$B$7*U114</f>
        <v>#N/A</v>
      </c>
      <c r="AE114" s="12" t="e">
        <f>VLOOKUP(B114,'Data_efterafgrøder og udlæg'!$A$3:$Q$15,COLUMN('Data_efterafgrøder og udlæg'!O111),FALSE)</f>
        <v>#N/A</v>
      </c>
      <c r="AF114" s="45" t="e">
        <f>AE114*1.7*Forside!$B$7*Beregninger_brændstofforbrug!F112</f>
        <v>#N/A</v>
      </c>
      <c r="AG114" s="44" t="e">
        <f t="shared" si="26"/>
        <v>#N/A</v>
      </c>
      <c r="AH114" s="12"/>
      <c r="AI114" s="12">
        <f>AH114*4.6*Forside!$B$6</f>
        <v>0</v>
      </c>
      <c r="AJ114" s="92" t="e">
        <f t="shared" si="17"/>
        <v>#N/A</v>
      </c>
      <c r="AK114" s="45" t="e">
        <f>AJ114*44/28*Forside!$B$5</f>
        <v>#N/A</v>
      </c>
      <c r="AL114" s="44" t="e">
        <f t="shared" si="18"/>
        <v>#N/A</v>
      </c>
      <c r="AM114" s="44" t="e">
        <f t="shared" si="19"/>
        <v>#N/A</v>
      </c>
      <c r="AN114" s="44" t="e">
        <f t="shared" si="20"/>
        <v>#N/A</v>
      </c>
    </row>
    <row r="115" spans="1:40" x14ac:dyDescent="0.2">
      <c r="A115" s="2">
        <f>Forside!B125</f>
        <v>0</v>
      </c>
      <c r="B115" s="2">
        <f>Forside!C125</f>
        <v>0</v>
      </c>
      <c r="C115" s="59">
        <f>Forside!G125</f>
        <v>0</v>
      </c>
      <c r="D115" s="59">
        <f>Forside!K125</f>
        <v>0</v>
      </c>
      <c r="E115" s="59">
        <f>Forside!N125</f>
        <v>0</v>
      </c>
      <c r="F115" s="108" t="e">
        <f>E115*(1/((1-VLOOKUP(B115,'Data_efterafgrøder og udlæg'!$A$3:$J$15,COLUMN('Data_efterafgrøder og udlæg'!$C$1),FALSE))*VLOOKUP(B115,'Data_efterafgrøder og udlæg'!$A$3:$I$12,COLUMN('Data_efterafgrøder og udlæg'!$B$1),FALSE)))</f>
        <v>#N/A</v>
      </c>
      <c r="G115" s="108" t="e">
        <f>F115*VLOOKUP(B115,'Data_efterafgrøder og udlæg'!$A$3:$H$12,COLUMN('Data_efterafgrøder og udlæg'!$C$1),FALSE)</f>
        <v>#N/A</v>
      </c>
      <c r="H115" s="110" t="e">
        <f t="shared" si="21"/>
        <v>#N/A</v>
      </c>
      <c r="I115" s="108" t="e">
        <f>IF(VLOOKUP(B115,'Data_efterafgrøder og udlæg'!$A$3:$O$13,COLUMN('Data_efterafgrøder og udlæg'!$N$1),FALSE)="Ja",(G115+H115),F115)</f>
        <v>#N/A</v>
      </c>
      <c r="J115" s="110" t="e">
        <f t="shared" si="22"/>
        <v>#N/A</v>
      </c>
      <c r="K115" s="110" t="e">
        <f t="shared" si="23"/>
        <v>#N/A</v>
      </c>
      <c r="L115" s="110" t="e">
        <f>VLOOKUP(B115,'Data_efterafgrøder og udlæg'!$A$3:$V$16,COLUMN('Data_efterafgrøder og udlæg'!J112),FALSE)</f>
        <v>#N/A</v>
      </c>
      <c r="M115" s="108" t="e">
        <f>K115*VLOOKUP(B115,'Data_efterafgrøder og udlæg'!$A$3:$Q$12,COLUMN('Data_efterafgrøder og udlæg'!D112),FALSE)*VLOOKUP(B115,'Data_efterafgrøder og udlæg'!$A$3:$R$14,COLUMN('Data_efterafgrøder og udlæg'!E112),FALSE)</f>
        <v>#N/A</v>
      </c>
      <c r="N115" s="108" t="e">
        <f t="shared" si="24"/>
        <v>#N/A</v>
      </c>
      <c r="O115" s="12">
        <f>D115*Forside!$B$3/100</f>
        <v>0</v>
      </c>
      <c r="P115" s="44">
        <f>O115*44/28*Forside!$B$5</f>
        <v>0</v>
      </c>
      <c r="Q115" s="45" t="e">
        <f>H115*VLOOKUP(B115,'Data_efterafgrøder og udlæg'!$A$3:$O$10,COLUMN('Data_efterafgrøder og udlæg'!$H$3),FALSE)</f>
        <v>#N/A</v>
      </c>
      <c r="R115" s="12" t="e">
        <f>Q115*Forside!$B$3/100</f>
        <v>#N/A</v>
      </c>
      <c r="S115" s="44" t="e">
        <f>R115*44/28*Forside!$B$5</f>
        <v>#N/A</v>
      </c>
      <c r="T115" s="45" t="e">
        <f>G115*VLOOKUP(B115,'Data_efterafgrøder og udlæg'!$A$3:$O$10,COLUMN('Data_efterafgrøder og udlæg'!$G$3),FALSE)</f>
        <v>#N/A</v>
      </c>
      <c r="U115" s="45" t="e">
        <f>T115*Forside!$B$3/100</f>
        <v>#N/A</v>
      </c>
      <c r="V115" s="44" t="e">
        <f>U115*44/28*Forside!$B$5</f>
        <v>#N/A</v>
      </c>
      <c r="W115" s="44">
        <f t="shared" si="25"/>
        <v>0</v>
      </c>
      <c r="X115" s="12">
        <f>D115*Forside!$B$8</f>
        <v>0</v>
      </c>
      <c r="Y115" s="54" t="e">
        <f>VLOOKUP(B115,'Data_efterafgrøder og udlæg'!$A$3:$Q$14,COLUMN('Data_efterafgrøder og udlæg'!L112),FALSE)</f>
        <v>#N/A</v>
      </c>
      <c r="Z115" s="54" t="e">
        <f>Y115*Forside!$B$9</f>
        <v>#N/A</v>
      </c>
      <c r="AA115" s="54" t="e">
        <f>VLOOKUP(B115,'Data_efterafgrøder og udlæg'!$A$3:$Q$14,COLUMN('Data_efterafgrøder og udlæg'!M112),FALSE)</f>
        <v>#N/A</v>
      </c>
      <c r="AB115" s="12" t="e">
        <f>Forside!$B$10*AA115</f>
        <v>#N/A</v>
      </c>
      <c r="AC115" s="53" t="e">
        <f>VLOOKUP(B115,'Data_efterafgrøder og udlæg'!$A$3:$R$7,COLUMN('Data_efterafgrøder og udlæg'!P112),FALSE)</f>
        <v>#N/A</v>
      </c>
      <c r="AD115" s="45" t="e">
        <f>AC115*6.4*Forside!$B$7*U115</f>
        <v>#N/A</v>
      </c>
      <c r="AE115" s="12" t="e">
        <f>VLOOKUP(B115,'Data_efterafgrøder og udlæg'!$A$3:$Q$15,COLUMN('Data_efterafgrøder og udlæg'!O112),FALSE)</f>
        <v>#N/A</v>
      </c>
      <c r="AF115" s="45" t="e">
        <f>AE115*1.7*Forside!$B$7*Beregninger_brændstofforbrug!F113</f>
        <v>#N/A</v>
      </c>
      <c r="AG115" s="44" t="e">
        <f t="shared" si="26"/>
        <v>#N/A</v>
      </c>
      <c r="AH115" s="12"/>
      <c r="AI115" s="12">
        <f>AH115*4.6*Forside!$B$6</f>
        <v>0</v>
      </c>
      <c r="AJ115" s="92" t="e">
        <f t="shared" si="17"/>
        <v>#N/A</v>
      </c>
      <c r="AK115" s="45" t="e">
        <f>AJ115*44/28*Forside!$B$5</f>
        <v>#N/A</v>
      </c>
      <c r="AL115" s="44" t="e">
        <f t="shared" si="18"/>
        <v>#N/A</v>
      </c>
      <c r="AM115" s="44" t="e">
        <f t="shared" si="19"/>
        <v>#N/A</v>
      </c>
      <c r="AN115" s="44" t="e">
        <f t="shared" si="20"/>
        <v>#N/A</v>
      </c>
    </row>
    <row r="116" spans="1:40" x14ac:dyDescent="0.2">
      <c r="A116" s="2">
        <f>Forside!B126</f>
        <v>0</v>
      </c>
      <c r="B116" s="2">
        <f>Forside!C126</f>
        <v>0</v>
      </c>
      <c r="C116" s="59">
        <f>Forside!G126</f>
        <v>0</v>
      </c>
      <c r="D116" s="59">
        <f>Forside!K126</f>
        <v>0</v>
      </c>
      <c r="E116" s="59">
        <f>Forside!N126</f>
        <v>0</v>
      </c>
      <c r="F116" s="108" t="e">
        <f>E116*(1/((1-VLOOKUP(B116,'Data_efterafgrøder og udlæg'!$A$3:$J$15,COLUMN('Data_efterafgrøder og udlæg'!$C$1),FALSE))*VLOOKUP(B116,'Data_efterafgrøder og udlæg'!$A$3:$I$12,COLUMN('Data_efterafgrøder og udlæg'!$B$1),FALSE)))</f>
        <v>#N/A</v>
      </c>
      <c r="G116" s="108" t="e">
        <f>F116*VLOOKUP(B116,'Data_efterafgrøder og udlæg'!$A$3:$H$12,COLUMN('Data_efterafgrøder og udlæg'!$C$1),FALSE)</f>
        <v>#N/A</v>
      </c>
      <c r="H116" s="110" t="e">
        <f t="shared" si="21"/>
        <v>#N/A</v>
      </c>
      <c r="I116" s="108" t="e">
        <f>IF(VLOOKUP(B116,'Data_efterafgrøder og udlæg'!$A$3:$O$13,COLUMN('Data_efterafgrøder og udlæg'!$N$1),FALSE)="Ja",(G116+H116),F116)</f>
        <v>#N/A</v>
      </c>
      <c r="J116" s="110" t="e">
        <f t="shared" si="22"/>
        <v>#N/A</v>
      </c>
      <c r="K116" s="110" t="e">
        <f t="shared" si="23"/>
        <v>#N/A</v>
      </c>
      <c r="L116" s="110" t="e">
        <f>VLOOKUP(B116,'Data_efterafgrøder og udlæg'!$A$3:$V$16,COLUMN('Data_efterafgrøder og udlæg'!J113),FALSE)</f>
        <v>#N/A</v>
      </c>
      <c r="M116" s="108" t="e">
        <f>K116*VLOOKUP(B116,'Data_efterafgrøder og udlæg'!$A$3:$Q$12,COLUMN('Data_efterafgrøder og udlæg'!D113),FALSE)*VLOOKUP(B116,'Data_efterafgrøder og udlæg'!$A$3:$R$14,COLUMN('Data_efterafgrøder og udlæg'!E113),FALSE)</f>
        <v>#N/A</v>
      </c>
      <c r="N116" s="108" t="e">
        <f t="shared" si="24"/>
        <v>#N/A</v>
      </c>
      <c r="O116" s="12">
        <f>D116*Forside!$B$3/100</f>
        <v>0</v>
      </c>
      <c r="P116" s="44">
        <f>O116*44/28*Forside!$B$5</f>
        <v>0</v>
      </c>
      <c r="Q116" s="45" t="e">
        <f>H116*VLOOKUP(B116,'Data_efterafgrøder og udlæg'!$A$3:$O$10,COLUMN('Data_efterafgrøder og udlæg'!$H$3),FALSE)</f>
        <v>#N/A</v>
      </c>
      <c r="R116" s="12" t="e">
        <f>Q116*Forside!$B$3/100</f>
        <v>#N/A</v>
      </c>
      <c r="S116" s="44" t="e">
        <f>R116*44/28*Forside!$B$5</f>
        <v>#N/A</v>
      </c>
      <c r="T116" s="45" t="e">
        <f>G116*VLOOKUP(B116,'Data_efterafgrøder og udlæg'!$A$3:$O$10,COLUMN('Data_efterafgrøder og udlæg'!$G$3),FALSE)</f>
        <v>#N/A</v>
      </c>
      <c r="U116" s="45" t="e">
        <f>T116*Forside!$B$3/100</f>
        <v>#N/A</v>
      </c>
      <c r="V116" s="44" t="e">
        <f>U116*44/28*Forside!$B$5</f>
        <v>#N/A</v>
      </c>
      <c r="W116" s="44">
        <f t="shared" si="25"/>
        <v>0</v>
      </c>
      <c r="X116" s="12">
        <f>D116*Forside!$B$8</f>
        <v>0</v>
      </c>
      <c r="Y116" s="54" t="e">
        <f>VLOOKUP(B116,'Data_efterafgrøder og udlæg'!$A$3:$Q$14,COLUMN('Data_efterafgrøder og udlæg'!L113),FALSE)</f>
        <v>#N/A</v>
      </c>
      <c r="Z116" s="54" t="e">
        <f>Y116*Forside!$B$9</f>
        <v>#N/A</v>
      </c>
      <c r="AA116" s="54" t="e">
        <f>VLOOKUP(B116,'Data_efterafgrøder og udlæg'!$A$3:$Q$14,COLUMN('Data_efterafgrøder og udlæg'!M113),FALSE)</f>
        <v>#N/A</v>
      </c>
      <c r="AB116" s="12" t="e">
        <f>Forside!$B$10*AA116</f>
        <v>#N/A</v>
      </c>
      <c r="AC116" s="53" t="e">
        <f>VLOOKUP(B116,'Data_efterafgrøder og udlæg'!$A$3:$R$7,COLUMN('Data_efterafgrøder og udlæg'!P113),FALSE)</f>
        <v>#N/A</v>
      </c>
      <c r="AD116" s="45" t="e">
        <f>AC116*6.4*Forside!$B$7*U116</f>
        <v>#N/A</v>
      </c>
      <c r="AE116" s="12" t="e">
        <f>VLOOKUP(B116,'Data_efterafgrøder og udlæg'!$A$3:$Q$15,COLUMN('Data_efterafgrøder og udlæg'!O113),FALSE)</f>
        <v>#N/A</v>
      </c>
      <c r="AF116" s="45" t="e">
        <f>AE116*1.7*Forside!$B$7*Beregninger_brændstofforbrug!F114</f>
        <v>#N/A</v>
      </c>
      <c r="AG116" s="44" t="e">
        <f t="shared" si="26"/>
        <v>#N/A</v>
      </c>
      <c r="AH116" s="12"/>
      <c r="AI116" s="12">
        <f>AH116*4.6*Forside!$B$6</f>
        <v>0</v>
      </c>
      <c r="AJ116" s="92" t="e">
        <f t="shared" si="17"/>
        <v>#N/A</v>
      </c>
      <c r="AK116" s="45" t="e">
        <f>AJ116*44/28*Forside!$B$5</f>
        <v>#N/A</v>
      </c>
      <c r="AL116" s="44" t="e">
        <f t="shared" si="18"/>
        <v>#N/A</v>
      </c>
      <c r="AM116" s="44" t="e">
        <f t="shared" si="19"/>
        <v>#N/A</v>
      </c>
      <c r="AN116" s="44" t="e">
        <f t="shared" si="20"/>
        <v>#N/A</v>
      </c>
    </row>
    <row r="117" spans="1:40" x14ac:dyDescent="0.2">
      <c r="A117" s="2">
        <f>Forside!B127</f>
        <v>0</v>
      </c>
      <c r="B117" s="2">
        <f>Forside!C127</f>
        <v>0</v>
      </c>
      <c r="C117" s="59">
        <f>Forside!G127</f>
        <v>0</v>
      </c>
      <c r="D117" s="59">
        <f>Forside!K127</f>
        <v>0</v>
      </c>
      <c r="E117" s="59">
        <f>Forside!N127</f>
        <v>0</v>
      </c>
      <c r="F117" s="108" t="e">
        <f>E117*(1/((1-VLOOKUP(B117,'Data_efterafgrøder og udlæg'!$A$3:$J$15,COLUMN('Data_efterafgrøder og udlæg'!$C$1),FALSE))*VLOOKUP(B117,'Data_efterafgrøder og udlæg'!$A$3:$I$12,COLUMN('Data_efterafgrøder og udlæg'!$B$1),FALSE)))</f>
        <v>#N/A</v>
      </c>
      <c r="G117" s="108" t="e">
        <f>F117*VLOOKUP(B117,'Data_efterafgrøder og udlæg'!$A$3:$H$12,COLUMN('Data_efterafgrøder og udlæg'!$C$1),FALSE)</f>
        <v>#N/A</v>
      </c>
      <c r="H117" s="110" t="e">
        <f t="shared" si="21"/>
        <v>#N/A</v>
      </c>
      <c r="I117" s="108" t="e">
        <f>IF(VLOOKUP(B117,'Data_efterafgrøder og udlæg'!$A$3:$O$13,COLUMN('Data_efterafgrøder og udlæg'!$N$1),FALSE)="Ja",(G117+H117),F117)</f>
        <v>#N/A</v>
      </c>
      <c r="J117" s="110" t="e">
        <f t="shared" si="22"/>
        <v>#N/A</v>
      </c>
      <c r="K117" s="110" t="e">
        <f t="shared" si="23"/>
        <v>#N/A</v>
      </c>
      <c r="L117" s="110" t="e">
        <f>VLOOKUP(B117,'Data_efterafgrøder og udlæg'!$A$3:$V$16,COLUMN('Data_efterafgrøder og udlæg'!J114),FALSE)</f>
        <v>#N/A</v>
      </c>
      <c r="M117" s="108" t="e">
        <f>K117*VLOOKUP(B117,'Data_efterafgrøder og udlæg'!$A$3:$Q$12,COLUMN('Data_efterafgrøder og udlæg'!D114),FALSE)*VLOOKUP(B117,'Data_efterafgrøder og udlæg'!$A$3:$R$14,COLUMN('Data_efterafgrøder og udlæg'!E114),FALSE)</f>
        <v>#N/A</v>
      </c>
      <c r="N117" s="108" t="e">
        <f t="shared" si="24"/>
        <v>#N/A</v>
      </c>
      <c r="O117" s="12">
        <f>D117*Forside!$B$3/100</f>
        <v>0</v>
      </c>
      <c r="P117" s="44">
        <f>O117*44/28*Forside!$B$5</f>
        <v>0</v>
      </c>
      <c r="Q117" s="45" t="e">
        <f>H117*VLOOKUP(B117,'Data_efterafgrøder og udlæg'!$A$3:$O$10,COLUMN('Data_efterafgrøder og udlæg'!$H$3),FALSE)</f>
        <v>#N/A</v>
      </c>
      <c r="R117" s="12" t="e">
        <f>Q117*Forside!$B$3/100</f>
        <v>#N/A</v>
      </c>
      <c r="S117" s="44" t="e">
        <f>R117*44/28*Forside!$B$5</f>
        <v>#N/A</v>
      </c>
      <c r="T117" s="45" t="e">
        <f>G117*VLOOKUP(B117,'Data_efterafgrøder og udlæg'!$A$3:$O$10,COLUMN('Data_efterafgrøder og udlæg'!$G$3),FALSE)</f>
        <v>#N/A</v>
      </c>
      <c r="U117" s="45" t="e">
        <f>T117*Forside!$B$3/100</f>
        <v>#N/A</v>
      </c>
      <c r="V117" s="44" t="e">
        <f>U117*44/28*Forside!$B$5</f>
        <v>#N/A</v>
      </c>
      <c r="W117" s="44">
        <f t="shared" si="25"/>
        <v>0</v>
      </c>
      <c r="X117" s="12">
        <f>D117*Forside!$B$8</f>
        <v>0</v>
      </c>
      <c r="Y117" s="54" t="e">
        <f>VLOOKUP(B117,'Data_efterafgrøder og udlæg'!$A$3:$Q$14,COLUMN('Data_efterafgrøder og udlæg'!L114),FALSE)</f>
        <v>#N/A</v>
      </c>
      <c r="Z117" s="54" t="e">
        <f>Y117*Forside!$B$9</f>
        <v>#N/A</v>
      </c>
      <c r="AA117" s="54" t="e">
        <f>VLOOKUP(B117,'Data_efterafgrøder og udlæg'!$A$3:$Q$14,COLUMN('Data_efterafgrøder og udlæg'!M114),FALSE)</f>
        <v>#N/A</v>
      </c>
      <c r="AB117" s="12" t="e">
        <f>Forside!$B$10*AA117</f>
        <v>#N/A</v>
      </c>
      <c r="AC117" s="53" t="e">
        <f>VLOOKUP(B117,'Data_efterafgrøder og udlæg'!$A$3:$R$7,COLUMN('Data_efterafgrøder og udlæg'!P114),FALSE)</f>
        <v>#N/A</v>
      </c>
      <c r="AD117" s="45" t="e">
        <f>AC117*6.4*Forside!$B$7*U117</f>
        <v>#N/A</v>
      </c>
      <c r="AE117" s="12" t="e">
        <f>VLOOKUP(B117,'Data_efterafgrøder og udlæg'!$A$3:$Q$15,COLUMN('Data_efterafgrøder og udlæg'!O114),FALSE)</f>
        <v>#N/A</v>
      </c>
      <c r="AF117" s="45" t="e">
        <f>AE117*1.7*Forside!$B$7*Beregninger_brændstofforbrug!F115</f>
        <v>#N/A</v>
      </c>
      <c r="AG117" s="44" t="e">
        <f t="shared" si="26"/>
        <v>#N/A</v>
      </c>
      <c r="AH117" s="12"/>
      <c r="AI117" s="12">
        <f>AH117*4.6*Forside!$B$6</f>
        <v>0</v>
      </c>
      <c r="AJ117" s="92" t="e">
        <f t="shared" si="17"/>
        <v>#N/A</v>
      </c>
      <c r="AK117" s="45" t="e">
        <f>AJ117*44/28*Forside!$B$5</f>
        <v>#N/A</v>
      </c>
      <c r="AL117" s="44" t="e">
        <f t="shared" si="18"/>
        <v>#N/A</v>
      </c>
      <c r="AM117" s="44" t="e">
        <f t="shared" si="19"/>
        <v>#N/A</v>
      </c>
      <c r="AN117" s="44" t="e">
        <f t="shared" si="20"/>
        <v>#N/A</v>
      </c>
    </row>
    <row r="118" spans="1:40" x14ac:dyDescent="0.2">
      <c r="A118" s="2">
        <f>Forside!B128</f>
        <v>0</v>
      </c>
      <c r="B118" s="2">
        <f>Forside!C128</f>
        <v>0</v>
      </c>
      <c r="C118" s="59">
        <f>Forside!G128</f>
        <v>0</v>
      </c>
      <c r="D118" s="59">
        <f>Forside!K128</f>
        <v>0</v>
      </c>
      <c r="E118" s="59">
        <f>Forside!N128</f>
        <v>0</v>
      </c>
      <c r="F118" s="108" t="e">
        <f>E118*(1/((1-VLOOKUP(B118,'Data_efterafgrøder og udlæg'!$A$3:$J$15,COLUMN('Data_efterafgrøder og udlæg'!$C$1),FALSE))*VLOOKUP(B118,'Data_efterafgrøder og udlæg'!$A$3:$I$12,COLUMN('Data_efterafgrøder og udlæg'!$B$1),FALSE)))</f>
        <v>#N/A</v>
      </c>
      <c r="G118" s="108" t="e">
        <f>F118*VLOOKUP(B118,'Data_efterafgrøder og udlæg'!$A$3:$H$12,COLUMN('Data_efterafgrøder og udlæg'!$C$1),FALSE)</f>
        <v>#N/A</v>
      </c>
      <c r="H118" s="110" t="e">
        <f t="shared" si="21"/>
        <v>#N/A</v>
      </c>
      <c r="I118" s="108" t="e">
        <f>IF(VLOOKUP(B118,'Data_efterafgrøder og udlæg'!$A$3:$O$13,COLUMN('Data_efterafgrøder og udlæg'!$N$1),FALSE)="Ja",(G118+H118),F118)</f>
        <v>#N/A</v>
      </c>
      <c r="J118" s="110" t="e">
        <f t="shared" si="22"/>
        <v>#N/A</v>
      </c>
      <c r="K118" s="110" t="e">
        <f t="shared" si="23"/>
        <v>#N/A</v>
      </c>
      <c r="L118" s="110" t="e">
        <f>VLOOKUP(B118,'Data_efterafgrøder og udlæg'!$A$3:$V$16,COLUMN('Data_efterafgrøder og udlæg'!J115),FALSE)</f>
        <v>#N/A</v>
      </c>
      <c r="M118" s="108" t="e">
        <f>K118*VLOOKUP(B118,'Data_efterafgrøder og udlæg'!$A$3:$Q$12,COLUMN('Data_efterafgrøder og udlæg'!D115),FALSE)*VLOOKUP(B118,'Data_efterafgrøder og udlæg'!$A$3:$R$14,COLUMN('Data_efterafgrøder og udlæg'!E115),FALSE)</f>
        <v>#N/A</v>
      </c>
      <c r="N118" s="108" t="e">
        <f t="shared" si="24"/>
        <v>#N/A</v>
      </c>
      <c r="O118" s="12">
        <f>D118*Forside!$B$3/100</f>
        <v>0</v>
      </c>
      <c r="P118" s="44">
        <f>O118*44/28*Forside!$B$5</f>
        <v>0</v>
      </c>
      <c r="Q118" s="45" t="e">
        <f>H118*VLOOKUP(B118,'Data_efterafgrøder og udlæg'!$A$3:$O$10,COLUMN('Data_efterafgrøder og udlæg'!$H$3),FALSE)</f>
        <v>#N/A</v>
      </c>
      <c r="R118" s="12" t="e">
        <f>Q118*Forside!$B$3/100</f>
        <v>#N/A</v>
      </c>
      <c r="S118" s="44" t="e">
        <f>R118*44/28*Forside!$B$5</f>
        <v>#N/A</v>
      </c>
      <c r="T118" s="45" t="e">
        <f>G118*VLOOKUP(B118,'Data_efterafgrøder og udlæg'!$A$3:$O$10,COLUMN('Data_efterafgrøder og udlæg'!$G$3),FALSE)</f>
        <v>#N/A</v>
      </c>
      <c r="U118" s="45" t="e">
        <f>T118*Forside!$B$3/100</f>
        <v>#N/A</v>
      </c>
      <c r="V118" s="44" t="e">
        <f>U118*44/28*Forside!$B$5</f>
        <v>#N/A</v>
      </c>
      <c r="W118" s="44">
        <f t="shared" si="25"/>
        <v>0</v>
      </c>
      <c r="X118" s="12">
        <f>D118*Forside!$B$8</f>
        <v>0</v>
      </c>
      <c r="Y118" s="54" t="e">
        <f>VLOOKUP(B118,'Data_efterafgrøder og udlæg'!$A$3:$Q$14,COLUMN('Data_efterafgrøder og udlæg'!L115),FALSE)</f>
        <v>#N/A</v>
      </c>
      <c r="Z118" s="54" t="e">
        <f>Y118*Forside!$B$9</f>
        <v>#N/A</v>
      </c>
      <c r="AA118" s="54" t="e">
        <f>VLOOKUP(B118,'Data_efterafgrøder og udlæg'!$A$3:$Q$14,COLUMN('Data_efterafgrøder og udlæg'!M115),FALSE)</f>
        <v>#N/A</v>
      </c>
      <c r="AB118" s="12" t="e">
        <f>Forside!$B$10*AA118</f>
        <v>#N/A</v>
      </c>
      <c r="AC118" s="53" t="e">
        <f>VLOOKUP(B118,'Data_efterafgrøder og udlæg'!$A$3:$R$7,COLUMN('Data_efterafgrøder og udlæg'!P115),FALSE)</f>
        <v>#N/A</v>
      </c>
      <c r="AD118" s="45" t="e">
        <f>AC118*6.4*Forside!$B$7*U118</f>
        <v>#N/A</v>
      </c>
      <c r="AE118" s="12" t="e">
        <f>VLOOKUP(B118,'Data_efterafgrøder og udlæg'!$A$3:$Q$15,COLUMN('Data_efterafgrøder og udlæg'!O115),FALSE)</f>
        <v>#N/A</v>
      </c>
      <c r="AF118" s="45" t="e">
        <f>AE118*1.7*Forside!$B$7*Beregninger_brændstofforbrug!F116</f>
        <v>#N/A</v>
      </c>
      <c r="AG118" s="44" t="e">
        <f t="shared" si="26"/>
        <v>#N/A</v>
      </c>
      <c r="AH118" s="12"/>
      <c r="AI118" s="12">
        <f>AH118*4.6*Forside!$B$6</f>
        <v>0</v>
      </c>
      <c r="AJ118" s="92" t="e">
        <f t="shared" si="17"/>
        <v>#N/A</v>
      </c>
      <c r="AK118" s="45" t="e">
        <f>AJ118*44/28*Forside!$B$5</f>
        <v>#N/A</v>
      </c>
      <c r="AL118" s="44" t="e">
        <f t="shared" si="18"/>
        <v>#N/A</v>
      </c>
      <c r="AM118" s="44" t="e">
        <f t="shared" si="19"/>
        <v>#N/A</v>
      </c>
      <c r="AN118" s="44" t="e">
        <f t="shared" si="20"/>
        <v>#N/A</v>
      </c>
    </row>
    <row r="119" spans="1:40" x14ac:dyDescent="0.2">
      <c r="A119" s="2">
        <f>Forside!B129</f>
        <v>0</v>
      </c>
      <c r="B119" s="2">
        <f>Forside!C129</f>
        <v>0</v>
      </c>
      <c r="C119" s="59">
        <f>Forside!G129</f>
        <v>0</v>
      </c>
      <c r="D119" s="59">
        <f>Forside!K129</f>
        <v>0</v>
      </c>
      <c r="E119" s="59">
        <f>Forside!N129</f>
        <v>0</v>
      </c>
      <c r="F119" s="108" t="e">
        <f>E119*(1/((1-VLOOKUP(B119,'Data_efterafgrøder og udlæg'!$A$3:$J$15,COLUMN('Data_efterafgrøder og udlæg'!$C$1),FALSE))*VLOOKUP(B119,'Data_efterafgrøder og udlæg'!$A$3:$I$12,COLUMN('Data_efterafgrøder og udlæg'!$B$1),FALSE)))</f>
        <v>#N/A</v>
      </c>
      <c r="G119" s="108" t="e">
        <f>F119*VLOOKUP(B119,'Data_efterafgrøder og udlæg'!$A$3:$H$12,COLUMN('Data_efterafgrøder og udlæg'!$C$1),FALSE)</f>
        <v>#N/A</v>
      </c>
      <c r="H119" s="110" t="e">
        <f t="shared" si="21"/>
        <v>#N/A</v>
      </c>
      <c r="I119" s="108" t="e">
        <f>IF(VLOOKUP(B119,'Data_efterafgrøder og udlæg'!$A$3:$O$13,COLUMN('Data_efterafgrøder og udlæg'!$N$1),FALSE)="Ja",(G119+H119),F119)</f>
        <v>#N/A</v>
      </c>
      <c r="J119" s="110" t="e">
        <f t="shared" si="22"/>
        <v>#N/A</v>
      </c>
      <c r="K119" s="110" t="e">
        <f t="shared" si="23"/>
        <v>#N/A</v>
      </c>
      <c r="L119" s="110" t="e">
        <f>VLOOKUP(B119,'Data_efterafgrøder og udlæg'!$A$3:$V$16,COLUMN('Data_efterafgrøder og udlæg'!J116),FALSE)</f>
        <v>#N/A</v>
      </c>
      <c r="M119" s="108" t="e">
        <f>K119*VLOOKUP(B119,'Data_efterafgrøder og udlæg'!$A$3:$Q$12,COLUMN('Data_efterafgrøder og udlæg'!D116),FALSE)*VLOOKUP(B119,'Data_efterafgrøder og udlæg'!$A$3:$R$14,COLUMN('Data_efterafgrøder og udlæg'!E116),FALSE)</f>
        <v>#N/A</v>
      </c>
      <c r="N119" s="108" t="e">
        <f t="shared" si="24"/>
        <v>#N/A</v>
      </c>
      <c r="O119" s="12">
        <f>D119*Forside!$B$3/100</f>
        <v>0</v>
      </c>
      <c r="P119" s="44">
        <f>O119*44/28*Forside!$B$5</f>
        <v>0</v>
      </c>
      <c r="Q119" s="45" t="e">
        <f>H119*VLOOKUP(B119,'Data_efterafgrøder og udlæg'!$A$3:$O$10,COLUMN('Data_efterafgrøder og udlæg'!$H$3),FALSE)</f>
        <v>#N/A</v>
      </c>
      <c r="R119" s="12" t="e">
        <f>Q119*Forside!$B$3/100</f>
        <v>#N/A</v>
      </c>
      <c r="S119" s="44" t="e">
        <f>R119*44/28*Forside!$B$5</f>
        <v>#N/A</v>
      </c>
      <c r="T119" s="45" t="e">
        <f>G119*VLOOKUP(B119,'Data_efterafgrøder og udlæg'!$A$3:$O$10,COLUMN('Data_efterafgrøder og udlæg'!$G$3),FALSE)</f>
        <v>#N/A</v>
      </c>
      <c r="U119" s="45" t="e">
        <f>T119*Forside!$B$3/100</f>
        <v>#N/A</v>
      </c>
      <c r="V119" s="44" t="e">
        <f>U119*44/28*Forside!$B$5</f>
        <v>#N/A</v>
      </c>
      <c r="W119" s="44">
        <f t="shared" si="25"/>
        <v>0</v>
      </c>
      <c r="X119" s="12">
        <f>D119*Forside!$B$8</f>
        <v>0</v>
      </c>
      <c r="Y119" s="54" t="e">
        <f>VLOOKUP(B119,'Data_efterafgrøder og udlæg'!$A$3:$Q$14,COLUMN('Data_efterafgrøder og udlæg'!L116),FALSE)</f>
        <v>#N/A</v>
      </c>
      <c r="Z119" s="54" t="e">
        <f>Y119*Forside!$B$9</f>
        <v>#N/A</v>
      </c>
      <c r="AA119" s="54" t="e">
        <f>VLOOKUP(B119,'Data_efterafgrøder og udlæg'!$A$3:$Q$14,COLUMN('Data_efterafgrøder og udlæg'!M116),FALSE)</f>
        <v>#N/A</v>
      </c>
      <c r="AB119" s="12" t="e">
        <f>Forside!$B$10*AA119</f>
        <v>#N/A</v>
      </c>
      <c r="AC119" s="53" t="e">
        <f>VLOOKUP(B119,'Data_efterafgrøder og udlæg'!$A$3:$R$7,COLUMN('Data_efterafgrøder og udlæg'!P116),FALSE)</f>
        <v>#N/A</v>
      </c>
      <c r="AD119" s="45" t="e">
        <f>AC119*6.4*Forside!$B$7*U119</f>
        <v>#N/A</v>
      </c>
      <c r="AE119" s="12" t="e">
        <f>VLOOKUP(B119,'Data_efterafgrøder og udlæg'!$A$3:$Q$15,COLUMN('Data_efterafgrøder og udlæg'!O116),FALSE)</f>
        <v>#N/A</v>
      </c>
      <c r="AF119" s="45" t="e">
        <f>AE119*1.7*Forside!$B$7*Beregninger_brændstofforbrug!F117</f>
        <v>#N/A</v>
      </c>
      <c r="AG119" s="44" t="e">
        <f t="shared" si="26"/>
        <v>#N/A</v>
      </c>
      <c r="AH119" s="12"/>
      <c r="AI119" s="12">
        <f>AH119*4.6*Forside!$B$6</f>
        <v>0</v>
      </c>
      <c r="AJ119" s="92" t="e">
        <f t="shared" si="17"/>
        <v>#N/A</v>
      </c>
      <c r="AK119" s="45" t="e">
        <f>AJ119*44/28*Forside!$B$5</f>
        <v>#N/A</v>
      </c>
      <c r="AL119" s="44" t="e">
        <f t="shared" si="18"/>
        <v>#N/A</v>
      </c>
      <c r="AM119" s="44" t="e">
        <f t="shared" si="19"/>
        <v>#N/A</v>
      </c>
      <c r="AN119" s="44" t="e">
        <f t="shared" si="20"/>
        <v>#N/A</v>
      </c>
    </row>
    <row r="120" spans="1:40" x14ac:dyDescent="0.2">
      <c r="A120" s="2">
        <f>Forside!B130</f>
        <v>0</v>
      </c>
      <c r="B120" s="2">
        <f>Forside!C130</f>
        <v>0</v>
      </c>
      <c r="C120" s="59">
        <f>Forside!G130</f>
        <v>0</v>
      </c>
      <c r="D120" s="59">
        <f>Forside!K130</f>
        <v>0</v>
      </c>
      <c r="E120" s="59">
        <f>Forside!N130</f>
        <v>0</v>
      </c>
      <c r="F120" s="108" t="e">
        <f>E120*(1/((1-VLOOKUP(B120,'Data_efterafgrøder og udlæg'!$A$3:$J$15,COLUMN('Data_efterafgrøder og udlæg'!$C$1),FALSE))*VLOOKUP(B120,'Data_efterafgrøder og udlæg'!$A$3:$I$12,COLUMN('Data_efterafgrøder og udlæg'!$B$1),FALSE)))</f>
        <v>#N/A</v>
      </c>
      <c r="G120" s="108" t="e">
        <f>F120*VLOOKUP(B120,'Data_efterafgrøder og udlæg'!$A$3:$H$12,COLUMN('Data_efterafgrøder og udlæg'!$C$1),FALSE)</f>
        <v>#N/A</v>
      </c>
      <c r="H120" s="110" t="e">
        <f t="shared" si="21"/>
        <v>#N/A</v>
      </c>
      <c r="I120" s="108" t="e">
        <f>IF(VLOOKUP(B120,'Data_efterafgrøder og udlæg'!$A$3:$O$13,COLUMN('Data_efterafgrøder og udlæg'!$N$1),FALSE)="Ja",(G120+H120),F120)</f>
        <v>#N/A</v>
      </c>
      <c r="J120" s="110" t="e">
        <f t="shared" si="22"/>
        <v>#N/A</v>
      </c>
      <c r="K120" s="110" t="e">
        <f t="shared" si="23"/>
        <v>#N/A</v>
      </c>
      <c r="L120" s="110" t="e">
        <f>VLOOKUP(B120,'Data_efterafgrøder og udlæg'!$A$3:$V$16,COLUMN('Data_efterafgrøder og udlæg'!J117),FALSE)</f>
        <v>#N/A</v>
      </c>
      <c r="M120" s="108" t="e">
        <f>K120*VLOOKUP(B120,'Data_efterafgrøder og udlæg'!$A$3:$Q$12,COLUMN('Data_efterafgrøder og udlæg'!D117),FALSE)*VLOOKUP(B120,'Data_efterafgrøder og udlæg'!$A$3:$R$14,COLUMN('Data_efterafgrøder og udlæg'!E117),FALSE)</f>
        <v>#N/A</v>
      </c>
      <c r="N120" s="108" t="e">
        <f t="shared" si="24"/>
        <v>#N/A</v>
      </c>
      <c r="O120" s="12">
        <f>D120*Forside!$B$3/100</f>
        <v>0</v>
      </c>
      <c r="P120" s="44">
        <f>O120*44/28*Forside!$B$5</f>
        <v>0</v>
      </c>
      <c r="Q120" s="45" t="e">
        <f>H120*VLOOKUP(B120,'Data_efterafgrøder og udlæg'!$A$3:$O$10,COLUMN('Data_efterafgrøder og udlæg'!$H$3),FALSE)</f>
        <v>#N/A</v>
      </c>
      <c r="R120" s="12" t="e">
        <f>Q120*Forside!$B$3/100</f>
        <v>#N/A</v>
      </c>
      <c r="S120" s="44" t="e">
        <f>R120*44/28*Forside!$B$5</f>
        <v>#N/A</v>
      </c>
      <c r="T120" s="45" t="e">
        <f>G120*VLOOKUP(B120,'Data_efterafgrøder og udlæg'!$A$3:$O$10,COLUMN('Data_efterafgrøder og udlæg'!$G$3),FALSE)</f>
        <v>#N/A</v>
      </c>
      <c r="U120" s="45" t="e">
        <f>T120*Forside!$B$3/100</f>
        <v>#N/A</v>
      </c>
      <c r="V120" s="44" t="e">
        <f>U120*44/28*Forside!$B$5</f>
        <v>#N/A</v>
      </c>
      <c r="W120" s="44">
        <f t="shared" si="25"/>
        <v>0</v>
      </c>
      <c r="X120" s="12">
        <f>D120*Forside!$B$8</f>
        <v>0</v>
      </c>
      <c r="Y120" s="54" t="e">
        <f>VLOOKUP(B120,'Data_efterafgrøder og udlæg'!$A$3:$Q$14,COLUMN('Data_efterafgrøder og udlæg'!L117),FALSE)</f>
        <v>#N/A</v>
      </c>
      <c r="Z120" s="54" t="e">
        <f>Y120*Forside!$B$9</f>
        <v>#N/A</v>
      </c>
      <c r="AA120" s="54" t="e">
        <f>VLOOKUP(B120,'Data_efterafgrøder og udlæg'!$A$3:$Q$14,COLUMN('Data_efterafgrøder og udlæg'!M117),FALSE)</f>
        <v>#N/A</v>
      </c>
      <c r="AB120" s="12" t="e">
        <f>Forside!$B$10*AA120</f>
        <v>#N/A</v>
      </c>
      <c r="AC120" s="53" t="e">
        <f>VLOOKUP(B120,'Data_efterafgrøder og udlæg'!$A$3:$R$7,COLUMN('Data_efterafgrøder og udlæg'!P117),FALSE)</f>
        <v>#N/A</v>
      </c>
      <c r="AD120" s="45" t="e">
        <f>AC120*6.4*Forside!$B$7*U120</f>
        <v>#N/A</v>
      </c>
      <c r="AE120" s="12" t="e">
        <f>VLOOKUP(B120,'Data_efterafgrøder og udlæg'!$A$3:$Q$15,COLUMN('Data_efterafgrøder og udlæg'!O117),FALSE)</f>
        <v>#N/A</v>
      </c>
      <c r="AF120" s="45" t="e">
        <f>AE120*1.7*Forside!$B$7*Beregninger_brændstofforbrug!F118</f>
        <v>#N/A</v>
      </c>
      <c r="AG120" s="44" t="e">
        <f t="shared" si="26"/>
        <v>#N/A</v>
      </c>
      <c r="AH120" s="12"/>
      <c r="AI120" s="12">
        <f>AH120*4.6*Forside!$B$6</f>
        <v>0</v>
      </c>
      <c r="AJ120" s="92" t="e">
        <f t="shared" si="17"/>
        <v>#N/A</v>
      </c>
      <c r="AK120" s="45" t="e">
        <f>AJ120*44/28*Forside!$B$5</f>
        <v>#N/A</v>
      </c>
      <c r="AL120" s="44" t="e">
        <f t="shared" si="18"/>
        <v>#N/A</v>
      </c>
      <c r="AM120" s="44" t="e">
        <f t="shared" si="19"/>
        <v>#N/A</v>
      </c>
      <c r="AN120" s="44" t="e">
        <f t="shared" si="20"/>
        <v>#N/A</v>
      </c>
    </row>
    <row r="121" spans="1:40" x14ac:dyDescent="0.2">
      <c r="A121" s="2">
        <f>Forside!B131</f>
        <v>0</v>
      </c>
      <c r="B121" s="2">
        <f>Forside!C131</f>
        <v>0</v>
      </c>
      <c r="C121" s="59">
        <f>Forside!G131</f>
        <v>0</v>
      </c>
      <c r="D121" s="59">
        <f>Forside!K131</f>
        <v>0</v>
      </c>
      <c r="E121" s="59">
        <f>Forside!N131</f>
        <v>0</v>
      </c>
      <c r="F121" s="108" t="e">
        <f>E121*(1/((1-VLOOKUP(B121,'Data_efterafgrøder og udlæg'!$A$3:$J$15,COLUMN('Data_efterafgrøder og udlæg'!$C$1),FALSE))*VLOOKUP(B121,'Data_efterafgrøder og udlæg'!$A$3:$I$12,COLUMN('Data_efterafgrøder og udlæg'!$B$1),FALSE)))</f>
        <v>#N/A</v>
      </c>
      <c r="G121" s="108" t="e">
        <f>F121*VLOOKUP(B121,'Data_efterafgrøder og udlæg'!$A$3:$H$12,COLUMN('Data_efterafgrøder og udlæg'!$C$1),FALSE)</f>
        <v>#N/A</v>
      </c>
      <c r="H121" s="110" t="e">
        <f t="shared" si="21"/>
        <v>#N/A</v>
      </c>
      <c r="I121" s="108" t="e">
        <f>IF(VLOOKUP(B121,'Data_efterafgrøder og udlæg'!$A$3:$O$13,COLUMN('Data_efterafgrøder og udlæg'!$N$1),FALSE)="Ja",(G121+H121),F121)</f>
        <v>#N/A</v>
      </c>
      <c r="J121" s="110" t="e">
        <f t="shared" si="22"/>
        <v>#N/A</v>
      </c>
      <c r="K121" s="110" t="e">
        <f t="shared" si="23"/>
        <v>#N/A</v>
      </c>
      <c r="L121" s="110" t="e">
        <f>VLOOKUP(B121,'Data_efterafgrøder og udlæg'!$A$3:$V$16,COLUMN('Data_efterafgrøder og udlæg'!J118),FALSE)</f>
        <v>#N/A</v>
      </c>
      <c r="M121" s="108" t="e">
        <f>K121*VLOOKUP(B121,'Data_efterafgrøder og udlæg'!$A$3:$Q$12,COLUMN('Data_efterafgrøder og udlæg'!D118),FALSE)*VLOOKUP(B121,'Data_efterafgrøder og udlæg'!$A$3:$R$14,COLUMN('Data_efterafgrøder og udlæg'!E118),FALSE)</f>
        <v>#N/A</v>
      </c>
      <c r="N121" s="108" t="e">
        <f t="shared" si="24"/>
        <v>#N/A</v>
      </c>
      <c r="O121" s="12">
        <f>D121*Forside!$B$3/100</f>
        <v>0</v>
      </c>
      <c r="P121" s="44">
        <f>O121*44/28*Forside!$B$5</f>
        <v>0</v>
      </c>
      <c r="Q121" s="45" t="e">
        <f>H121*VLOOKUP(B121,'Data_efterafgrøder og udlæg'!$A$3:$O$10,COLUMN('Data_efterafgrøder og udlæg'!$H$3),FALSE)</f>
        <v>#N/A</v>
      </c>
      <c r="R121" s="12" t="e">
        <f>Q121*Forside!$B$3/100</f>
        <v>#N/A</v>
      </c>
      <c r="S121" s="44" t="e">
        <f>R121*44/28*Forside!$B$5</f>
        <v>#N/A</v>
      </c>
      <c r="T121" s="45" t="e">
        <f>G121*VLOOKUP(B121,'Data_efterafgrøder og udlæg'!$A$3:$O$10,COLUMN('Data_efterafgrøder og udlæg'!$G$3),FALSE)</f>
        <v>#N/A</v>
      </c>
      <c r="U121" s="45" t="e">
        <f>T121*Forside!$B$3/100</f>
        <v>#N/A</v>
      </c>
      <c r="V121" s="44" t="e">
        <f>U121*44/28*Forside!$B$5</f>
        <v>#N/A</v>
      </c>
      <c r="W121" s="44">
        <f t="shared" si="25"/>
        <v>0</v>
      </c>
      <c r="X121" s="12">
        <f>D121*Forside!$B$8</f>
        <v>0</v>
      </c>
      <c r="Y121" s="54" t="e">
        <f>VLOOKUP(B121,'Data_efterafgrøder og udlæg'!$A$3:$Q$14,COLUMN('Data_efterafgrøder og udlæg'!L118),FALSE)</f>
        <v>#N/A</v>
      </c>
      <c r="Z121" s="54" t="e">
        <f>Y121*Forside!$B$9</f>
        <v>#N/A</v>
      </c>
      <c r="AA121" s="54" t="e">
        <f>VLOOKUP(B121,'Data_efterafgrøder og udlæg'!$A$3:$Q$14,COLUMN('Data_efterafgrøder og udlæg'!M118),FALSE)</f>
        <v>#N/A</v>
      </c>
      <c r="AB121" s="12" t="e">
        <f>Forside!$B$10*AA121</f>
        <v>#N/A</v>
      </c>
      <c r="AC121" s="53" t="e">
        <f>VLOOKUP(B121,'Data_efterafgrøder og udlæg'!$A$3:$R$7,COLUMN('Data_efterafgrøder og udlæg'!P118),FALSE)</f>
        <v>#N/A</v>
      </c>
      <c r="AD121" s="45" t="e">
        <f>AC121*6.4*Forside!$B$7*U121</f>
        <v>#N/A</v>
      </c>
      <c r="AE121" s="12" t="e">
        <f>VLOOKUP(B121,'Data_efterafgrøder og udlæg'!$A$3:$Q$15,COLUMN('Data_efterafgrøder og udlæg'!O118),FALSE)</f>
        <v>#N/A</v>
      </c>
      <c r="AF121" s="45" t="e">
        <f>AE121*1.7*Forside!$B$7*Beregninger_brændstofforbrug!F119</f>
        <v>#N/A</v>
      </c>
      <c r="AG121" s="44" t="e">
        <f t="shared" si="26"/>
        <v>#N/A</v>
      </c>
      <c r="AH121" s="12"/>
      <c r="AI121" s="12">
        <f>AH121*4.6*Forside!$B$6</f>
        <v>0</v>
      </c>
      <c r="AJ121" s="92" t="e">
        <f t="shared" si="17"/>
        <v>#N/A</v>
      </c>
      <c r="AK121" s="45" t="e">
        <f>AJ121*44/28*Forside!$B$5</f>
        <v>#N/A</v>
      </c>
      <c r="AL121" s="44" t="e">
        <f t="shared" si="18"/>
        <v>#N/A</v>
      </c>
      <c r="AM121" s="44" t="e">
        <f t="shared" si="19"/>
        <v>#N/A</v>
      </c>
      <c r="AN121" s="44" t="e">
        <f t="shared" si="20"/>
        <v>#N/A</v>
      </c>
    </row>
    <row r="122" spans="1:40" x14ac:dyDescent="0.2">
      <c r="A122" s="2">
        <f>Forside!B132</f>
        <v>0</v>
      </c>
      <c r="B122" s="2">
        <f>Forside!C132</f>
        <v>0</v>
      </c>
      <c r="C122" s="59">
        <f>Forside!G132</f>
        <v>0</v>
      </c>
      <c r="D122" s="59">
        <f>Forside!K132</f>
        <v>0</v>
      </c>
      <c r="E122" s="59">
        <f>Forside!N132</f>
        <v>0</v>
      </c>
      <c r="F122" s="108" t="e">
        <f>E122*(1/((1-VLOOKUP(B122,'Data_efterafgrøder og udlæg'!$A$3:$J$15,COLUMN('Data_efterafgrøder og udlæg'!$C$1),FALSE))*VLOOKUP(B122,'Data_efterafgrøder og udlæg'!$A$3:$I$12,COLUMN('Data_efterafgrøder og udlæg'!$B$1),FALSE)))</f>
        <v>#N/A</v>
      </c>
      <c r="G122" s="108" t="e">
        <f>F122*VLOOKUP(B122,'Data_efterafgrøder og udlæg'!$A$3:$H$12,COLUMN('Data_efterafgrøder og udlæg'!$C$1),FALSE)</f>
        <v>#N/A</v>
      </c>
      <c r="H122" s="110" t="e">
        <f t="shared" si="21"/>
        <v>#N/A</v>
      </c>
      <c r="I122" s="108" t="e">
        <f>IF(VLOOKUP(B122,'Data_efterafgrøder og udlæg'!$A$3:$O$13,COLUMN('Data_efterafgrøder og udlæg'!$N$1),FALSE)="Ja",(G122+H122),F122)</f>
        <v>#N/A</v>
      </c>
      <c r="J122" s="110" t="e">
        <f t="shared" si="22"/>
        <v>#N/A</v>
      </c>
      <c r="K122" s="110" t="e">
        <f t="shared" si="23"/>
        <v>#N/A</v>
      </c>
      <c r="L122" s="110" t="e">
        <f>VLOOKUP(B122,'Data_efterafgrøder og udlæg'!$A$3:$V$16,COLUMN('Data_efterafgrøder og udlæg'!J119),FALSE)</f>
        <v>#N/A</v>
      </c>
      <c r="M122" s="108" t="e">
        <f>K122*VLOOKUP(B122,'Data_efterafgrøder og udlæg'!$A$3:$Q$12,COLUMN('Data_efterafgrøder og udlæg'!D119),FALSE)*VLOOKUP(B122,'Data_efterafgrøder og udlæg'!$A$3:$R$14,COLUMN('Data_efterafgrøder og udlæg'!E119),FALSE)</f>
        <v>#N/A</v>
      </c>
      <c r="N122" s="108" t="e">
        <f t="shared" si="24"/>
        <v>#N/A</v>
      </c>
      <c r="O122" s="12">
        <f>D122*Forside!$B$3/100</f>
        <v>0</v>
      </c>
      <c r="P122" s="44">
        <f>O122*44/28*Forside!$B$5</f>
        <v>0</v>
      </c>
      <c r="Q122" s="45" t="e">
        <f>H122*VLOOKUP(B122,'Data_efterafgrøder og udlæg'!$A$3:$O$10,COLUMN('Data_efterafgrøder og udlæg'!$H$3),FALSE)</f>
        <v>#N/A</v>
      </c>
      <c r="R122" s="12" t="e">
        <f>Q122*Forside!$B$3/100</f>
        <v>#N/A</v>
      </c>
      <c r="S122" s="44" t="e">
        <f>R122*44/28*Forside!$B$5</f>
        <v>#N/A</v>
      </c>
      <c r="T122" s="45" t="e">
        <f>G122*VLOOKUP(B122,'Data_efterafgrøder og udlæg'!$A$3:$O$10,COLUMN('Data_efterafgrøder og udlæg'!$G$3),FALSE)</f>
        <v>#N/A</v>
      </c>
      <c r="U122" s="45" t="e">
        <f>T122*Forside!$B$3/100</f>
        <v>#N/A</v>
      </c>
      <c r="V122" s="44" t="e">
        <f>U122*44/28*Forside!$B$5</f>
        <v>#N/A</v>
      </c>
      <c r="W122" s="44">
        <f t="shared" si="25"/>
        <v>0</v>
      </c>
      <c r="X122" s="12">
        <f>D122*Forside!$B$8</f>
        <v>0</v>
      </c>
      <c r="Y122" s="54" t="e">
        <f>VLOOKUP(B122,'Data_efterafgrøder og udlæg'!$A$3:$Q$14,COLUMN('Data_efterafgrøder og udlæg'!L119),FALSE)</f>
        <v>#N/A</v>
      </c>
      <c r="Z122" s="54" t="e">
        <f>Y122*Forside!$B$9</f>
        <v>#N/A</v>
      </c>
      <c r="AA122" s="54" t="e">
        <f>VLOOKUP(B122,'Data_efterafgrøder og udlæg'!$A$3:$Q$14,COLUMN('Data_efterafgrøder og udlæg'!M119),FALSE)</f>
        <v>#N/A</v>
      </c>
      <c r="AB122" s="12" t="e">
        <f>Forside!$B$10*AA122</f>
        <v>#N/A</v>
      </c>
      <c r="AC122" s="53" t="e">
        <f>VLOOKUP(B122,'Data_efterafgrøder og udlæg'!$A$3:$R$7,COLUMN('Data_efterafgrøder og udlæg'!P119),FALSE)</f>
        <v>#N/A</v>
      </c>
      <c r="AD122" s="45" t="e">
        <f>AC122*6.4*Forside!$B$7*U122</f>
        <v>#N/A</v>
      </c>
      <c r="AE122" s="12" t="e">
        <f>VLOOKUP(B122,'Data_efterafgrøder og udlæg'!$A$3:$Q$15,COLUMN('Data_efterafgrøder og udlæg'!O119),FALSE)</f>
        <v>#N/A</v>
      </c>
      <c r="AF122" s="45" t="e">
        <f>AE122*1.7*Forside!$B$7*Beregninger_brændstofforbrug!F120</f>
        <v>#N/A</v>
      </c>
      <c r="AG122" s="44" t="e">
        <f t="shared" si="26"/>
        <v>#N/A</v>
      </c>
      <c r="AH122" s="12"/>
      <c r="AI122" s="12">
        <f>AH122*4.6*Forside!$B$6</f>
        <v>0</v>
      </c>
      <c r="AJ122" s="92" t="e">
        <f t="shared" si="17"/>
        <v>#N/A</v>
      </c>
      <c r="AK122" s="45" t="e">
        <f>AJ122*44/28*Forside!$B$5</f>
        <v>#N/A</v>
      </c>
      <c r="AL122" s="44" t="e">
        <f t="shared" si="18"/>
        <v>#N/A</v>
      </c>
      <c r="AM122" s="44" t="e">
        <f t="shared" si="19"/>
        <v>#N/A</v>
      </c>
      <c r="AN122" s="44" t="e">
        <f t="shared" si="20"/>
        <v>#N/A</v>
      </c>
    </row>
    <row r="123" spans="1:40" x14ac:dyDescent="0.2">
      <c r="A123" s="2">
        <f>Forside!B133</f>
        <v>0</v>
      </c>
      <c r="B123" s="2">
        <f>Forside!C133</f>
        <v>0</v>
      </c>
      <c r="C123" s="59">
        <f>Forside!G133</f>
        <v>0</v>
      </c>
      <c r="D123" s="59">
        <f>Forside!K133</f>
        <v>0</v>
      </c>
      <c r="E123" s="59">
        <f>Forside!N133</f>
        <v>0</v>
      </c>
      <c r="F123" s="108" t="e">
        <f>E123*(1/((1-VLOOKUP(B123,'Data_efterafgrøder og udlæg'!$A$3:$J$15,COLUMN('Data_efterafgrøder og udlæg'!$C$1),FALSE))*VLOOKUP(B123,'Data_efterafgrøder og udlæg'!$A$3:$I$12,COLUMN('Data_efterafgrøder og udlæg'!$B$1),FALSE)))</f>
        <v>#N/A</v>
      </c>
      <c r="G123" s="108" t="e">
        <f>F123*VLOOKUP(B123,'Data_efterafgrøder og udlæg'!$A$3:$H$12,COLUMN('Data_efterafgrøder og udlæg'!$C$1),FALSE)</f>
        <v>#N/A</v>
      </c>
      <c r="H123" s="110" t="e">
        <f t="shared" si="21"/>
        <v>#N/A</v>
      </c>
      <c r="I123" s="108" t="e">
        <f>IF(VLOOKUP(B123,'Data_efterafgrøder og udlæg'!$A$3:$O$13,COLUMN('Data_efterafgrøder og udlæg'!$N$1),FALSE)="Ja",(G123+H123),F123)</f>
        <v>#N/A</v>
      </c>
      <c r="J123" s="110" t="e">
        <f t="shared" si="22"/>
        <v>#N/A</v>
      </c>
      <c r="K123" s="110" t="e">
        <f t="shared" si="23"/>
        <v>#N/A</v>
      </c>
      <c r="L123" s="110" t="e">
        <f>VLOOKUP(B123,'Data_efterafgrøder og udlæg'!$A$3:$V$16,COLUMN('Data_efterafgrøder og udlæg'!J120),FALSE)</f>
        <v>#N/A</v>
      </c>
      <c r="M123" s="108" t="e">
        <f>K123*VLOOKUP(B123,'Data_efterafgrøder og udlæg'!$A$3:$Q$12,COLUMN('Data_efterafgrøder og udlæg'!D120),FALSE)*VLOOKUP(B123,'Data_efterafgrøder og udlæg'!$A$3:$R$14,COLUMN('Data_efterafgrøder og udlæg'!E120),FALSE)</f>
        <v>#N/A</v>
      </c>
      <c r="N123" s="108" t="e">
        <f t="shared" si="24"/>
        <v>#N/A</v>
      </c>
      <c r="O123" s="12">
        <f>D123*Forside!$B$3/100</f>
        <v>0</v>
      </c>
      <c r="P123" s="44">
        <f>O123*44/28*Forside!$B$5</f>
        <v>0</v>
      </c>
      <c r="Q123" s="45" t="e">
        <f>H123*VLOOKUP(B123,'Data_efterafgrøder og udlæg'!$A$3:$O$10,COLUMN('Data_efterafgrøder og udlæg'!$H$3),FALSE)</f>
        <v>#N/A</v>
      </c>
      <c r="R123" s="12" t="e">
        <f>Q123*Forside!$B$3/100</f>
        <v>#N/A</v>
      </c>
      <c r="S123" s="44" t="e">
        <f>R123*44/28*Forside!$B$5</f>
        <v>#N/A</v>
      </c>
      <c r="T123" s="45" t="e">
        <f>G123*VLOOKUP(B123,'Data_efterafgrøder og udlæg'!$A$3:$O$10,COLUMN('Data_efterafgrøder og udlæg'!$G$3),FALSE)</f>
        <v>#N/A</v>
      </c>
      <c r="U123" s="45" t="e">
        <f>T123*Forside!$B$3/100</f>
        <v>#N/A</v>
      </c>
      <c r="V123" s="44" t="e">
        <f>U123*44/28*Forside!$B$5</f>
        <v>#N/A</v>
      </c>
      <c r="W123" s="44">
        <f t="shared" si="25"/>
        <v>0</v>
      </c>
      <c r="X123" s="12">
        <f>D123*Forside!$B$8</f>
        <v>0</v>
      </c>
      <c r="Y123" s="54" t="e">
        <f>VLOOKUP(B123,'Data_efterafgrøder og udlæg'!$A$3:$Q$14,COLUMN('Data_efterafgrøder og udlæg'!L120),FALSE)</f>
        <v>#N/A</v>
      </c>
      <c r="Z123" s="54" t="e">
        <f>Y123*Forside!$B$9</f>
        <v>#N/A</v>
      </c>
      <c r="AA123" s="54" t="e">
        <f>VLOOKUP(B123,'Data_efterafgrøder og udlæg'!$A$3:$Q$14,COLUMN('Data_efterafgrøder og udlæg'!M120),FALSE)</f>
        <v>#N/A</v>
      </c>
      <c r="AB123" s="12" t="e">
        <f>Forside!$B$10*AA123</f>
        <v>#N/A</v>
      </c>
      <c r="AC123" s="53" t="e">
        <f>VLOOKUP(B123,'Data_efterafgrøder og udlæg'!$A$3:$R$7,COLUMN('Data_efterafgrøder og udlæg'!P120),FALSE)</f>
        <v>#N/A</v>
      </c>
      <c r="AD123" s="45" t="e">
        <f>AC123*6.4*Forside!$B$7*U123</f>
        <v>#N/A</v>
      </c>
      <c r="AE123" s="12" t="e">
        <f>VLOOKUP(B123,'Data_efterafgrøder og udlæg'!$A$3:$Q$15,COLUMN('Data_efterafgrøder og udlæg'!O120),FALSE)</f>
        <v>#N/A</v>
      </c>
      <c r="AF123" s="45" t="e">
        <f>AE123*1.7*Forside!$B$7*Beregninger_brændstofforbrug!F121</f>
        <v>#N/A</v>
      </c>
      <c r="AG123" s="44" t="e">
        <f t="shared" si="26"/>
        <v>#N/A</v>
      </c>
      <c r="AH123" s="12"/>
      <c r="AI123" s="12">
        <f>AH123*4.6*Forside!$B$6</f>
        <v>0</v>
      </c>
      <c r="AJ123" s="92" t="e">
        <f t="shared" si="17"/>
        <v>#N/A</v>
      </c>
      <c r="AK123" s="45" t="e">
        <f>AJ123*44/28*Forside!$B$5</f>
        <v>#N/A</v>
      </c>
      <c r="AL123" s="44" t="e">
        <f t="shared" si="18"/>
        <v>#N/A</v>
      </c>
      <c r="AM123" s="44" t="e">
        <f t="shared" si="19"/>
        <v>#N/A</v>
      </c>
      <c r="AN123" s="44" t="e">
        <f t="shared" si="20"/>
        <v>#N/A</v>
      </c>
    </row>
    <row r="124" spans="1:40" x14ac:dyDescent="0.2">
      <c r="A124" s="2">
        <f>Forside!B134</f>
        <v>0</v>
      </c>
      <c r="B124" s="2">
        <f>Forside!C134</f>
        <v>0</v>
      </c>
      <c r="C124" s="59">
        <f>Forside!G134</f>
        <v>0</v>
      </c>
      <c r="D124" s="59">
        <f>Forside!K134</f>
        <v>0</v>
      </c>
      <c r="E124" s="59">
        <f>Forside!N134</f>
        <v>0</v>
      </c>
      <c r="F124" s="108" t="e">
        <f>E124*(1/((1-VLOOKUP(B124,'Data_efterafgrøder og udlæg'!$A$3:$J$15,COLUMN('Data_efterafgrøder og udlæg'!$C$1),FALSE))*VLOOKUP(B124,'Data_efterafgrøder og udlæg'!$A$3:$I$12,COLUMN('Data_efterafgrøder og udlæg'!$B$1),FALSE)))</f>
        <v>#N/A</v>
      </c>
      <c r="G124" s="108" t="e">
        <f>F124*VLOOKUP(B124,'Data_efterafgrøder og udlæg'!$A$3:$H$12,COLUMN('Data_efterafgrøder og udlæg'!$C$1),FALSE)</f>
        <v>#N/A</v>
      </c>
      <c r="H124" s="110" t="e">
        <f t="shared" si="21"/>
        <v>#N/A</v>
      </c>
      <c r="I124" s="108" t="e">
        <f>IF(VLOOKUP(B124,'Data_efterafgrøder og udlæg'!$A$3:$O$13,COLUMN('Data_efterafgrøder og udlæg'!$N$1),FALSE)="Ja",(G124+H124),F124)</f>
        <v>#N/A</v>
      </c>
      <c r="J124" s="110" t="e">
        <f t="shared" si="22"/>
        <v>#N/A</v>
      </c>
      <c r="K124" s="110" t="e">
        <f t="shared" si="23"/>
        <v>#N/A</v>
      </c>
      <c r="L124" s="110" t="e">
        <f>VLOOKUP(B124,'Data_efterafgrøder og udlæg'!$A$3:$V$16,COLUMN('Data_efterafgrøder og udlæg'!J121),FALSE)</f>
        <v>#N/A</v>
      </c>
      <c r="M124" s="108" t="e">
        <f>K124*VLOOKUP(B124,'Data_efterafgrøder og udlæg'!$A$3:$Q$12,COLUMN('Data_efterafgrøder og udlæg'!D121),FALSE)*VLOOKUP(B124,'Data_efterafgrøder og udlæg'!$A$3:$R$14,COLUMN('Data_efterafgrøder og udlæg'!E121),FALSE)</f>
        <v>#N/A</v>
      </c>
      <c r="N124" s="108" t="e">
        <f t="shared" si="24"/>
        <v>#N/A</v>
      </c>
      <c r="O124" s="12">
        <f>D124*Forside!$B$3/100</f>
        <v>0</v>
      </c>
      <c r="P124" s="44">
        <f>O124*44/28*Forside!$B$5</f>
        <v>0</v>
      </c>
      <c r="Q124" s="45" t="e">
        <f>H124*VLOOKUP(B124,'Data_efterafgrøder og udlæg'!$A$3:$O$10,COLUMN('Data_efterafgrøder og udlæg'!$H$3),FALSE)</f>
        <v>#N/A</v>
      </c>
      <c r="R124" s="12" t="e">
        <f>Q124*Forside!$B$3/100</f>
        <v>#N/A</v>
      </c>
      <c r="S124" s="44" t="e">
        <f>R124*44/28*Forside!$B$5</f>
        <v>#N/A</v>
      </c>
      <c r="T124" s="45" t="e">
        <f>G124*VLOOKUP(B124,'Data_efterafgrøder og udlæg'!$A$3:$O$10,COLUMN('Data_efterafgrøder og udlæg'!$G$3),FALSE)</f>
        <v>#N/A</v>
      </c>
      <c r="U124" s="45" t="e">
        <f>T124*Forside!$B$3/100</f>
        <v>#N/A</v>
      </c>
      <c r="V124" s="44" t="e">
        <f>U124*44/28*Forside!$B$5</f>
        <v>#N/A</v>
      </c>
      <c r="W124" s="44">
        <f t="shared" si="25"/>
        <v>0</v>
      </c>
      <c r="X124" s="12">
        <f>D124*Forside!$B$8</f>
        <v>0</v>
      </c>
      <c r="Y124" s="54" t="e">
        <f>VLOOKUP(B124,'Data_efterafgrøder og udlæg'!$A$3:$Q$14,COLUMN('Data_efterafgrøder og udlæg'!L121),FALSE)</f>
        <v>#N/A</v>
      </c>
      <c r="Z124" s="54" t="e">
        <f>Y124*Forside!$B$9</f>
        <v>#N/A</v>
      </c>
      <c r="AA124" s="54" t="e">
        <f>VLOOKUP(B124,'Data_efterafgrøder og udlæg'!$A$3:$Q$14,COLUMN('Data_efterafgrøder og udlæg'!M121),FALSE)</f>
        <v>#N/A</v>
      </c>
      <c r="AB124" s="12" t="e">
        <f>Forside!$B$10*AA124</f>
        <v>#N/A</v>
      </c>
      <c r="AC124" s="53" t="e">
        <f>VLOOKUP(B124,'Data_efterafgrøder og udlæg'!$A$3:$R$7,COLUMN('Data_efterafgrøder og udlæg'!P121),FALSE)</f>
        <v>#N/A</v>
      </c>
      <c r="AD124" s="45" t="e">
        <f>AC124*6.4*Forside!$B$7*U124</f>
        <v>#N/A</v>
      </c>
      <c r="AE124" s="12" t="e">
        <f>VLOOKUP(B124,'Data_efterafgrøder og udlæg'!$A$3:$Q$15,COLUMN('Data_efterafgrøder og udlæg'!O121),FALSE)</f>
        <v>#N/A</v>
      </c>
      <c r="AF124" s="45" t="e">
        <f>AE124*1.7*Forside!$B$7*Beregninger_brændstofforbrug!F122</f>
        <v>#N/A</v>
      </c>
      <c r="AG124" s="44" t="e">
        <f t="shared" si="26"/>
        <v>#N/A</v>
      </c>
      <c r="AH124" s="12"/>
      <c r="AI124" s="12">
        <f>AH124*4.6*Forside!$B$6</f>
        <v>0</v>
      </c>
      <c r="AJ124" s="92" t="e">
        <f t="shared" si="17"/>
        <v>#N/A</v>
      </c>
      <c r="AK124" s="45" t="e">
        <f>AJ124*44/28*Forside!$B$5</f>
        <v>#N/A</v>
      </c>
      <c r="AL124" s="44" t="e">
        <f t="shared" si="18"/>
        <v>#N/A</v>
      </c>
      <c r="AM124" s="44" t="e">
        <f t="shared" si="19"/>
        <v>#N/A</v>
      </c>
      <c r="AN124" s="44" t="e">
        <f t="shared" si="20"/>
        <v>#N/A</v>
      </c>
    </row>
    <row r="125" spans="1:40" x14ac:dyDescent="0.2">
      <c r="A125" s="2">
        <f>Forside!B135</f>
        <v>0</v>
      </c>
      <c r="B125" s="2">
        <f>Forside!C135</f>
        <v>0</v>
      </c>
      <c r="C125" s="59">
        <f>Forside!G135</f>
        <v>0</v>
      </c>
      <c r="D125" s="59">
        <f>Forside!K135</f>
        <v>0</v>
      </c>
      <c r="E125" s="59">
        <f>Forside!N135</f>
        <v>0</v>
      </c>
      <c r="F125" s="108" t="e">
        <f>E125*(1/((1-VLOOKUP(B125,'Data_efterafgrøder og udlæg'!$A$3:$J$15,COLUMN('Data_efterafgrøder og udlæg'!$C$1),FALSE))*VLOOKUP(B125,'Data_efterafgrøder og udlæg'!$A$3:$I$12,COLUMN('Data_efterafgrøder og udlæg'!$B$1),FALSE)))</f>
        <v>#N/A</v>
      </c>
      <c r="G125" s="108" t="e">
        <f>F125*VLOOKUP(B125,'Data_efterafgrøder og udlæg'!$A$3:$H$12,COLUMN('Data_efterafgrøder og udlæg'!$C$1),FALSE)</f>
        <v>#N/A</v>
      </c>
      <c r="H125" s="110" t="e">
        <f t="shared" si="21"/>
        <v>#N/A</v>
      </c>
      <c r="I125" s="108" t="e">
        <f>IF(VLOOKUP(B125,'Data_efterafgrøder og udlæg'!$A$3:$O$13,COLUMN('Data_efterafgrøder og udlæg'!$N$1),FALSE)="Ja",(G125+H125),F125)</f>
        <v>#N/A</v>
      </c>
      <c r="J125" s="110" t="e">
        <f t="shared" si="22"/>
        <v>#N/A</v>
      </c>
      <c r="K125" s="110" t="e">
        <f t="shared" si="23"/>
        <v>#N/A</v>
      </c>
      <c r="L125" s="110" t="e">
        <f>VLOOKUP(B125,'Data_efterafgrøder og udlæg'!$A$3:$V$16,COLUMN('Data_efterafgrøder og udlæg'!J122),FALSE)</f>
        <v>#N/A</v>
      </c>
      <c r="M125" s="108" t="e">
        <f>K125*VLOOKUP(B125,'Data_efterafgrøder og udlæg'!$A$3:$Q$12,COLUMN('Data_efterafgrøder og udlæg'!D122),FALSE)*VLOOKUP(B125,'Data_efterafgrøder og udlæg'!$A$3:$R$14,COLUMN('Data_efterafgrøder og udlæg'!E122),FALSE)</f>
        <v>#N/A</v>
      </c>
      <c r="N125" s="108" t="e">
        <f t="shared" si="24"/>
        <v>#N/A</v>
      </c>
      <c r="O125" s="12">
        <f>D125*Forside!$B$3/100</f>
        <v>0</v>
      </c>
      <c r="P125" s="44">
        <f>O125*44/28*Forside!$B$5</f>
        <v>0</v>
      </c>
      <c r="Q125" s="45" t="e">
        <f>H125*VLOOKUP(B125,'Data_efterafgrøder og udlæg'!$A$3:$O$10,COLUMN('Data_efterafgrøder og udlæg'!$H$3),FALSE)</f>
        <v>#N/A</v>
      </c>
      <c r="R125" s="12" t="e">
        <f>Q125*Forside!$B$3/100</f>
        <v>#N/A</v>
      </c>
      <c r="S125" s="44" t="e">
        <f>R125*44/28*Forside!$B$5</f>
        <v>#N/A</v>
      </c>
      <c r="T125" s="45" t="e">
        <f>G125*VLOOKUP(B125,'Data_efterafgrøder og udlæg'!$A$3:$O$10,COLUMN('Data_efterafgrøder og udlæg'!$G$3),FALSE)</f>
        <v>#N/A</v>
      </c>
      <c r="U125" s="45" t="e">
        <f>T125*Forside!$B$3/100</f>
        <v>#N/A</v>
      </c>
      <c r="V125" s="44" t="e">
        <f>U125*44/28*Forside!$B$5</f>
        <v>#N/A</v>
      </c>
      <c r="W125" s="44">
        <f t="shared" si="25"/>
        <v>0</v>
      </c>
      <c r="X125" s="12">
        <f>D125*Forside!$B$8</f>
        <v>0</v>
      </c>
      <c r="Y125" s="54" t="e">
        <f>VLOOKUP(B125,'Data_efterafgrøder og udlæg'!$A$3:$Q$14,COLUMN('Data_efterafgrøder og udlæg'!L122),FALSE)</f>
        <v>#N/A</v>
      </c>
      <c r="Z125" s="54" t="e">
        <f>Y125*Forside!$B$9</f>
        <v>#N/A</v>
      </c>
      <c r="AA125" s="54" t="e">
        <f>VLOOKUP(B125,'Data_efterafgrøder og udlæg'!$A$3:$Q$14,COLUMN('Data_efterafgrøder og udlæg'!M122),FALSE)</f>
        <v>#N/A</v>
      </c>
      <c r="AB125" s="12" t="e">
        <f>Forside!$B$10*AA125</f>
        <v>#N/A</v>
      </c>
      <c r="AC125" s="53" t="e">
        <f>VLOOKUP(B125,'Data_efterafgrøder og udlæg'!$A$3:$R$7,COLUMN('Data_efterafgrøder og udlæg'!P122),FALSE)</f>
        <v>#N/A</v>
      </c>
      <c r="AD125" s="45" t="e">
        <f>AC125*6.4*Forside!$B$7*U125</f>
        <v>#N/A</v>
      </c>
      <c r="AE125" s="12" t="e">
        <f>VLOOKUP(B125,'Data_efterafgrøder og udlæg'!$A$3:$Q$15,COLUMN('Data_efterafgrøder og udlæg'!O122),FALSE)</f>
        <v>#N/A</v>
      </c>
      <c r="AF125" s="45" t="e">
        <f>AE125*1.7*Forside!$B$7*Beregninger_brændstofforbrug!F123</f>
        <v>#N/A</v>
      </c>
      <c r="AG125" s="44" t="e">
        <f t="shared" si="26"/>
        <v>#N/A</v>
      </c>
      <c r="AH125" s="12"/>
      <c r="AI125" s="12">
        <f>AH125*4.6*Forside!$B$6</f>
        <v>0</v>
      </c>
      <c r="AJ125" s="92" t="e">
        <f t="shared" si="17"/>
        <v>#N/A</v>
      </c>
      <c r="AK125" s="45" t="e">
        <f>AJ125*44/28*Forside!$B$5</f>
        <v>#N/A</v>
      </c>
      <c r="AL125" s="44" t="e">
        <f t="shared" si="18"/>
        <v>#N/A</v>
      </c>
      <c r="AM125" s="44" t="e">
        <f t="shared" si="19"/>
        <v>#N/A</v>
      </c>
      <c r="AN125" s="44" t="e">
        <f t="shared" si="20"/>
        <v>#N/A</v>
      </c>
    </row>
    <row r="126" spans="1:40" x14ac:dyDescent="0.2">
      <c r="A126" s="2">
        <f>Forside!B136</f>
        <v>0</v>
      </c>
      <c r="B126" s="2">
        <f>Forside!C136</f>
        <v>0</v>
      </c>
      <c r="C126" s="59">
        <f>Forside!G136</f>
        <v>0</v>
      </c>
      <c r="D126" s="59">
        <f>Forside!K136</f>
        <v>0</v>
      </c>
      <c r="E126" s="59">
        <f>Forside!N136</f>
        <v>0</v>
      </c>
      <c r="F126" s="108" t="e">
        <f>E126*(1/((1-VLOOKUP(B126,'Data_efterafgrøder og udlæg'!$A$3:$J$15,COLUMN('Data_efterafgrøder og udlæg'!$C$1),FALSE))*VLOOKUP(B126,'Data_efterafgrøder og udlæg'!$A$3:$I$12,COLUMN('Data_efterafgrøder og udlæg'!$B$1),FALSE)))</f>
        <v>#N/A</v>
      </c>
      <c r="G126" s="108" t="e">
        <f>F126*VLOOKUP(B126,'Data_efterafgrøder og udlæg'!$A$3:$H$12,COLUMN('Data_efterafgrøder og udlæg'!$C$1),FALSE)</f>
        <v>#N/A</v>
      </c>
      <c r="H126" s="110" t="e">
        <f t="shared" si="21"/>
        <v>#N/A</v>
      </c>
      <c r="I126" s="108" t="e">
        <f>IF(VLOOKUP(B126,'Data_efterafgrøder og udlæg'!$A$3:$O$13,COLUMN('Data_efterafgrøder og udlæg'!$N$1),FALSE)="Ja",(G126+H126),F126)</f>
        <v>#N/A</v>
      </c>
      <c r="J126" s="110" t="e">
        <f t="shared" si="22"/>
        <v>#N/A</v>
      </c>
      <c r="K126" s="110" t="e">
        <f t="shared" si="23"/>
        <v>#N/A</v>
      </c>
      <c r="L126" s="110" t="e">
        <f>VLOOKUP(B126,'Data_efterafgrøder og udlæg'!$A$3:$V$16,COLUMN('Data_efterafgrøder og udlæg'!J123),FALSE)</f>
        <v>#N/A</v>
      </c>
      <c r="M126" s="108" t="e">
        <f>K126*VLOOKUP(B126,'Data_efterafgrøder og udlæg'!$A$3:$Q$12,COLUMN('Data_efterafgrøder og udlæg'!D123),FALSE)*VLOOKUP(B126,'Data_efterafgrøder og udlæg'!$A$3:$R$14,COLUMN('Data_efterafgrøder og udlæg'!E123),FALSE)</f>
        <v>#N/A</v>
      </c>
      <c r="N126" s="108" t="e">
        <f t="shared" si="24"/>
        <v>#N/A</v>
      </c>
      <c r="O126" s="12">
        <f>D126*Forside!$B$3/100</f>
        <v>0</v>
      </c>
      <c r="P126" s="44">
        <f>O126*44/28*Forside!$B$5</f>
        <v>0</v>
      </c>
      <c r="Q126" s="45" t="e">
        <f>H126*VLOOKUP(B126,'Data_efterafgrøder og udlæg'!$A$3:$O$10,COLUMN('Data_efterafgrøder og udlæg'!$H$3),FALSE)</f>
        <v>#N/A</v>
      </c>
      <c r="R126" s="12" t="e">
        <f>Q126*Forside!$B$3/100</f>
        <v>#N/A</v>
      </c>
      <c r="S126" s="44" t="e">
        <f>R126*44/28*Forside!$B$5</f>
        <v>#N/A</v>
      </c>
      <c r="T126" s="45" t="e">
        <f>G126*VLOOKUP(B126,'Data_efterafgrøder og udlæg'!$A$3:$O$10,COLUMN('Data_efterafgrøder og udlæg'!$G$3),FALSE)</f>
        <v>#N/A</v>
      </c>
      <c r="U126" s="45" t="e">
        <f>T126*Forside!$B$3/100</f>
        <v>#N/A</v>
      </c>
      <c r="V126" s="44" t="e">
        <f>U126*44/28*Forside!$B$5</f>
        <v>#N/A</v>
      </c>
      <c r="W126" s="44">
        <f t="shared" si="25"/>
        <v>0</v>
      </c>
      <c r="X126" s="12">
        <f>D126*Forside!$B$8</f>
        <v>0</v>
      </c>
      <c r="Y126" s="54" t="e">
        <f>VLOOKUP(B126,'Data_efterafgrøder og udlæg'!$A$3:$Q$14,COLUMN('Data_efterafgrøder og udlæg'!L123),FALSE)</f>
        <v>#N/A</v>
      </c>
      <c r="Z126" s="54" t="e">
        <f>Y126*Forside!$B$9</f>
        <v>#N/A</v>
      </c>
      <c r="AA126" s="54" t="e">
        <f>VLOOKUP(B126,'Data_efterafgrøder og udlæg'!$A$3:$Q$14,COLUMN('Data_efterafgrøder og udlæg'!M123),FALSE)</f>
        <v>#N/A</v>
      </c>
      <c r="AB126" s="12" t="e">
        <f>Forside!$B$10*AA126</f>
        <v>#N/A</v>
      </c>
      <c r="AC126" s="53" t="e">
        <f>VLOOKUP(B126,'Data_efterafgrøder og udlæg'!$A$3:$R$7,COLUMN('Data_efterafgrøder og udlæg'!P123),FALSE)</f>
        <v>#N/A</v>
      </c>
      <c r="AD126" s="45" t="e">
        <f>AC126*6.4*Forside!$B$7*U126</f>
        <v>#N/A</v>
      </c>
      <c r="AE126" s="12" t="e">
        <f>VLOOKUP(B126,'Data_efterafgrøder og udlæg'!$A$3:$Q$15,COLUMN('Data_efterafgrøder og udlæg'!O123),FALSE)</f>
        <v>#N/A</v>
      </c>
      <c r="AF126" s="45" t="e">
        <f>AE126*1.7*Forside!$B$7*Beregninger_brændstofforbrug!F124</f>
        <v>#N/A</v>
      </c>
      <c r="AG126" s="44" t="e">
        <f t="shared" si="26"/>
        <v>#N/A</v>
      </c>
      <c r="AH126" s="12"/>
      <c r="AI126" s="12">
        <f>AH126*4.6*Forside!$B$6</f>
        <v>0</v>
      </c>
      <c r="AJ126" s="92" t="e">
        <f t="shared" si="17"/>
        <v>#N/A</v>
      </c>
      <c r="AK126" s="45" t="e">
        <f>AJ126*44/28*Forside!$B$5</f>
        <v>#N/A</v>
      </c>
      <c r="AL126" s="44" t="e">
        <f t="shared" si="18"/>
        <v>#N/A</v>
      </c>
      <c r="AM126" s="44" t="e">
        <f t="shared" si="19"/>
        <v>#N/A</v>
      </c>
      <c r="AN126" s="44" t="e">
        <f t="shared" si="20"/>
        <v>#N/A</v>
      </c>
    </row>
    <row r="127" spans="1:40" x14ac:dyDescent="0.2">
      <c r="A127" s="2">
        <f>Forside!B137</f>
        <v>0</v>
      </c>
      <c r="B127" s="2">
        <f>Forside!C137</f>
        <v>0</v>
      </c>
      <c r="C127" s="59">
        <f>Forside!G137</f>
        <v>0</v>
      </c>
      <c r="D127" s="59">
        <f>Forside!K137</f>
        <v>0</v>
      </c>
      <c r="E127" s="59">
        <f>Forside!N137</f>
        <v>0</v>
      </c>
      <c r="F127" s="108" t="e">
        <f>E127*(1/((1-VLOOKUP(B127,'Data_efterafgrøder og udlæg'!$A$3:$J$15,COLUMN('Data_efterafgrøder og udlæg'!$C$1),FALSE))*VLOOKUP(B127,'Data_efterafgrøder og udlæg'!$A$3:$I$12,COLUMN('Data_efterafgrøder og udlæg'!$B$1),FALSE)))</f>
        <v>#N/A</v>
      </c>
      <c r="G127" s="108" t="e">
        <f>F127*VLOOKUP(B127,'Data_efterafgrøder og udlæg'!$A$3:$H$12,COLUMN('Data_efterafgrøder og udlæg'!$C$1),FALSE)</f>
        <v>#N/A</v>
      </c>
      <c r="H127" s="110" t="e">
        <f t="shared" si="21"/>
        <v>#N/A</v>
      </c>
      <c r="I127" s="108" t="e">
        <f>IF(VLOOKUP(B127,'Data_efterafgrøder og udlæg'!$A$3:$O$13,COLUMN('Data_efterafgrøder og udlæg'!$N$1),FALSE)="Ja",(G127+H127),F127)</f>
        <v>#N/A</v>
      </c>
      <c r="J127" s="110" t="e">
        <f t="shared" si="22"/>
        <v>#N/A</v>
      </c>
      <c r="K127" s="110" t="e">
        <f t="shared" si="23"/>
        <v>#N/A</v>
      </c>
      <c r="L127" s="110" t="e">
        <f>VLOOKUP(B127,'Data_efterafgrøder og udlæg'!$A$3:$V$16,COLUMN('Data_efterafgrøder og udlæg'!J124),FALSE)</f>
        <v>#N/A</v>
      </c>
      <c r="M127" s="108" t="e">
        <f>K127*VLOOKUP(B127,'Data_efterafgrøder og udlæg'!$A$3:$Q$12,COLUMN('Data_efterafgrøder og udlæg'!D124),FALSE)*VLOOKUP(B127,'Data_efterafgrøder og udlæg'!$A$3:$R$14,COLUMN('Data_efterafgrøder og udlæg'!E124),FALSE)</f>
        <v>#N/A</v>
      </c>
      <c r="N127" s="108" t="e">
        <f t="shared" si="24"/>
        <v>#N/A</v>
      </c>
      <c r="O127" s="12">
        <f>D127*Forside!$B$3/100</f>
        <v>0</v>
      </c>
      <c r="P127" s="44">
        <f>O127*44/28*Forside!$B$5</f>
        <v>0</v>
      </c>
      <c r="Q127" s="45" t="e">
        <f>H127*VLOOKUP(B127,'Data_efterafgrøder og udlæg'!$A$3:$O$10,COLUMN('Data_efterafgrøder og udlæg'!$H$3),FALSE)</f>
        <v>#N/A</v>
      </c>
      <c r="R127" s="12" t="e">
        <f>Q127*Forside!$B$3/100</f>
        <v>#N/A</v>
      </c>
      <c r="S127" s="44" t="e">
        <f>R127*44/28*Forside!$B$5</f>
        <v>#N/A</v>
      </c>
      <c r="T127" s="45" t="e">
        <f>G127*VLOOKUP(B127,'Data_efterafgrøder og udlæg'!$A$3:$O$10,COLUMN('Data_efterafgrøder og udlæg'!$G$3),FALSE)</f>
        <v>#N/A</v>
      </c>
      <c r="U127" s="45" t="e">
        <f>T127*Forside!$B$3/100</f>
        <v>#N/A</v>
      </c>
      <c r="V127" s="44" t="e">
        <f>U127*44/28*Forside!$B$5</f>
        <v>#N/A</v>
      </c>
      <c r="W127" s="44">
        <f t="shared" si="25"/>
        <v>0</v>
      </c>
      <c r="X127" s="12">
        <f>D127*Forside!$B$8</f>
        <v>0</v>
      </c>
      <c r="Y127" s="54" t="e">
        <f>VLOOKUP(B127,'Data_efterafgrøder og udlæg'!$A$3:$Q$14,COLUMN('Data_efterafgrøder og udlæg'!L124),FALSE)</f>
        <v>#N/A</v>
      </c>
      <c r="Z127" s="54" t="e">
        <f>Y127*Forside!$B$9</f>
        <v>#N/A</v>
      </c>
      <c r="AA127" s="54" t="e">
        <f>VLOOKUP(B127,'Data_efterafgrøder og udlæg'!$A$3:$Q$14,COLUMN('Data_efterafgrøder og udlæg'!M124),FALSE)</f>
        <v>#N/A</v>
      </c>
      <c r="AB127" s="12" t="e">
        <f>Forside!$B$10*AA127</f>
        <v>#N/A</v>
      </c>
      <c r="AC127" s="53" t="e">
        <f>VLOOKUP(B127,'Data_efterafgrøder og udlæg'!$A$3:$R$7,COLUMN('Data_efterafgrøder og udlæg'!P124),FALSE)</f>
        <v>#N/A</v>
      </c>
      <c r="AD127" s="45" t="e">
        <f>AC127*6.4*Forside!$B$7*U127</f>
        <v>#N/A</v>
      </c>
      <c r="AE127" s="12" t="e">
        <f>VLOOKUP(B127,'Data_efterafgrøder og udlæg'!$A$3:$Q$15,COLUMN('Data_efterafgrøder og udlæg'!O124),FALSE)</f>
        <v>#N/A</v>
      </c>
      <c r="AF127" s="45" t="e">
        <f>AE127*1.7*Forside!$B$7*Beregninger_brændstofforbrug!F125</f>
        <v>#N/A</v>
      </c>
      <c r="AG127" s="44" t="e">
        <f t="shared" si="26"/>
        <v>#N/A</v>
      </c>
      <c r="AH127" s="12"/>
      <c r="AI127" s="12">
        <f>AH127*4.6*Forside!$B$6</f>
        <v>0</v>
      </c>
      <c r="AJ127" s="92" t="e">
        <f t="shared" si="17"/>
        <v>#N/A</v>
      </c>
      <c r="AK127" s="45" t="e">
        <f>AJ127*44/28*Forside!$B$5</f>
        <v>#N/A</v>
      </c>
      <c r="AL127" s="44" t="e">
        <f t="shared" si="18"/>
        <v>#N/A</v>
      </c>
      <c r="AM127" s="44" t="e">
        <f t="shared" si="19"/>
        <v>#N/A</v>
      </c>
      <c r="AN127" s="44" t="e">
        <f t="shared" si="20"/>
        <v>#N/A</v>
      </c>
    </row>
    <row r="128" spans="1:40" x14ac:dyDescent="0.2">
      <c r="A128" s="2">
        <f>Forside!B138</f>
        <v>0</v>
      </c>
      <c r="B128" s="2">
        <f>Forside!C138</f>
        <v>0</v>
      </c>
      <c r="C128" s="59">
        <f>Forside!G138</f>
        <v>0</v>
      </c>
      <c r="D128" s="59">
        <f>Forside!K138</f>
        <v>0</v>
      </c>
      <c r="E128" s="59">
        <f>Forside!N138</f>
        <v>0</v>
      </c>
      <c r="F128" s="108" t="e">
        <f>E128*(1/((1-VLOOKUP(B128,'Data_efterafgrøder og udlæg'!$A$3:$J$15,COLUMN('Data_efterafgrøder og udlæg'!$C$1),FALSE))*VLOOKUP(B128,'Data_efterafgrøder og udlæg'!$A$3:$I$12,COLUMN('Data_efterafgrøder og udlæg'!$B$1),FALSE)))</f>
        <v>#N/A</v>
      </c>
      <c r="G128" s="108" t="e">
        <f>F128*VLOOKUP(B128,'Data_efterafgrøder og udlæg'!$A$3:$H$12,COLUMN('Data_efterafgrøder og udlæg'!$C$1),FALSE)</f>
        <v>#N/A</v>
      </c>
      <c r="H128" s="110" t="e">
        <f t="shared" si="21"/>
        <v>#N/A</v>
      </c>
      <c r="I128" s="108" t="e">
        <f>IF(VLOOKUP(B128,'Data_efterafgrøder og udlæg'!$A$3:$O$13,COLUMN('Data_efterafgrøder og udlæg'!$N$1),FALSE)="Ja",(G128+H128),F128)</f>
        <v>#N/A</v>
      </c>
      <c r="J128" s="110" t="e">
        <f t="shared" si="22"/>
        <v>#N/A</v>
      </c>
      <c r="K128" s="110" t="e">
        <f t="shared" si="23"/>
        <v>#N/A</v>
      </c>
      <c r="L128" s="110" t="e">
        <f>VLOOKUP(B128,'Data_efterafgrøder og udlæg'!$A$3:$V$16,COLUMN('Data_efterafgrøder og udlæg'!J125),FALSE)</f>
        <v>#N/A</v>
      </c>
      <c r="M128" s="108" t="e">
        <f>K128*VLOOKUP(B128,'Data_efterafgrøder og udlæg'!$A$3:$Q$12,COLUMN('Data_efterafgrøder og udlæg'!D125),FALSE)*VLOOKUP(B128,'Data_efterafgrøder og udlæg'!$A$3:$R$14,COLUMN('Data_efterafgrøder og udlæg'!E125),FALSE)</f>
        <v>#N/A</v>
      </c>
      <c r="N128" s="108" t="e">
        <f t="shared" si="24"/>
        <v>#N/A</v>
      </c>
      <c r="O128" s="12">
        <f>D128*Forside!$B$3/100</f>
        <v>0</v>
      </c>
      <c r="P128" s="44">
        <f>O128*44/28*Forside!$B$5</f>
        <v>0</v>
      </c>
      <c r="Q128" s="45" t="e">
        <f>H128*VLOOKUP(B128,'Data_efterafgrøder og udlæg'!$A$3:$O$10,COLUMN('Data_efterafgrøder og udlæg'!$H$3),FALSE)</f>
        <v>#N/A</v>
      </c>
      <c r="R128" s="12" t="e">
        <f>Q128*Forside!$B$3/100</f>
        <v>#N/A</v>
      </c>
      <c r="S128" s="44" t="e">
        <f>R128*44/28*Forside!$B$5</f>
        <v>#N/A</v>
      </c>
      <c r="T128" s="45" t="e">
        <f>G128*VLOOKUP(B128,'Data_efterafgrøder og udlæg'!$A$3:$O$10,COLUMN('Data_efterafgrøder og udlæg'!$G$3),FALSE)</f>
        <v>#N/A</v>
      </c>
      <c r="U128" s="45" t="e">
        <f>T128*Forside!$B$3/100</f>
        <v>#N/A</v>
      </c>
      <c r="V128" s="44" t="e">
        <f>U128*44/28*Forside!$B$5</f>
        <v>#N/A</v>
      </c>
      <c r="W128" s="44">
        <f t="shared" si="25"/>
        <v>0</v>
      </c>
      <c r="X128" s="12">
        <f>D128*Forside!$B$8</f>
        <v>0</v>
      </c>
      <c r="Y128" s="54" t="e">
        <f>VLOOKUP(B128,'Data_efterafgrøder og udlæg'!$A$3:$Q$14,COLUMN('Data_efterafgrøder og udlæg'!L125),FALSE)</f>
        <v>#N/A</v>
      </c>
      <c r="Z128" s="54" t="e">
        <f>Y128*Forside!$B$9</f>
        <v>#N/A</v>
      </c>
      <c r="AA128" s="54" t="e">
        <f>VLOOKUP(B128,'Data_efterafgrøder og udlæg'!$A$3:$Q$14,COLUMN('Data_efterafgrøder og udlæg'!M125),FALSE)</f>
        <v>#N/A</v>
      </c>
      <c r="AB128" s="12" t="e">
        <f>Forside!$B$10*AA128</f>
        <v>#N/A</v>
      </c>
      <c r="AC128" s="53" t="e">
        <f>VLOOKUP(B128,'Data_efterafgrøder og udlæg'!$A$3:$R$7,COLUMN('Data_efterafgrøder og udlæg'!P125),FALSE)</f>
        <v>#N/A</v>
      </c>
      <c r="AD128" s="45" t="e">
        <f>AC128*6.4*Forside!$B$7*U128</f>
        <v>#N/A</v>
      </c>
      <c r="AE128" s="12" t="e">
        <f>VLOOKUP(B128,'Data_efterafgrøder og udlæg'!$A$3:$Q$15,COLUMN('Data_efterafgrøder og udlæg'!O125),FALSE)</f>
        <v>#N/A</v>
      </c>
      <c r="AF128" s="45" t="e">
        <f>AE128*1.7*Forside!$B$7*Beregninger_brændstofforbrug!F126</f>
        <v>#N/A</v>
      </c>
      <c r="AG128" s="44" t="e">
        <f t="shared" si="26"/>
        <v>#N/A</v>
      </c>
      <c r="AH128" s="12"/>
      <c r="AI128" s="12">
        <f>AH128*4.6*Forside!$B$6</f>
        <v>0</v>
      </c>
      <c r="AJ128" s="92" t="e">
        <f t="shared" si="17"/>
        <v>#N/A</v>
      </c>
      <c r="AK128" s="45" t="e">
        <f>AJ128*44/28*Forside!$B$5</f>
        <v>#N/A</v>
      </c>
      <c r="AL128" s="44" t="e">
        <f t="shared" si="18"/>
        <v>#N/A</v>
      </c>
      <c r="AM128" s="44" t="e">
        <f t="shared" si="19"/>
        <v>#N/A</v>
      </c>
      <c r="AN128" s="44" t="e">
        <f t="shared" si="20"/>
        <v>#N/A</v>
      </c>
    </row>
    <row r="129" spans="1:40" x14ac:dyDescent="0.2">
      <c r="A129" s="2">
        <f>Forside!B139</f>
        <v>0</v>
      </c>
      <c r="B129" s="2">
        <f>Forside!C139</f>
        <v>0</v>
      </c>
      <c r="C129" s="59">
        <f>Forside!G139</f>
        <v>0</v>
      </c>
      <c r="D129" s="59">
        <f>Forside!K139</f>
        <v>0</v>
      </c>
      <c r="E129" s="59">
        <f>Forside!N139</f>
        <v>0</v>
      </c>
      <c r="F129" s="108" t="e">
        <f>E129*(1/((1-VLOOKUP(B129,'Data_efterafgrøder og udlæg'!$A$3:$J$15,COLUMN('Data_efterafgrøder og udlæg'!$C$1),FALSE))*VLOOKUP(B129,'Data_efterafgrøder og udlæg'!$A$3:$I$12,COLUMN('Data_efterafgrøder og udlæg'!$B$1),FALSE)))</f>
        <v>#N/A</v>
      </c>
      <c r="G129" s="108" t="e">
        <f>F129*VLOOKUP(B129,'Data_efterafgrøder og udlæg'!$A$3:$H$12,COLUMN('Data_efterafgrøder og udlæg'!$C$1),FALSE)</f>
        <v>#N/A</v>
      </c>
      <c r="H129" s="110" t="e">
        <f t="shared" si="21"/>
        <v>#N/A</v>
      </c>
      <c r="I129" s="108" t="e">
        <f>IF(VLOOKUP(B129,'Data_efterafgrøder og udlæg'!$A$3:$O$13,COLUMN('Data_efterafgrøder og udlæg'!$N$1),FALSE)="Ja",(G129+H129),F129)</f>
        <v>#N/A</v>
      </c>
      <c r="J129" s="110" t="e">
        <f t="shared" si="22"/>
        <v>#N/A</v>
      </c>
      <c r="K129" s="110" t="e">
        <f t="shared" si="23"/>
        <v>#N/A</v>
      </c>
      <c r="L129" s="110" t="e">
        <f>VLOOKUP(B129,'Data_efterafgrøder og udlæg'!$A$3:$V$16,COLUMN('Data_efterafgrøder og udlæg'!J126),FALSE)</f>
        <v>#N/A</v>
      </c>
      <c r="M129" s="108" t="e">
        <f>K129*VLOOKUP(B129,'Data_efterafgrøder og udlæg'!$A$3:$Q$12,COLUMN('Data_efterafgrøder og udlæg'!D126),FALSE)*VLOOKUP(B129,'Data_efterafgrøder og udlæg'!$A$3:$R$14,COLUMN('Data_efterafgrøder og udlæg'!E126),FALSE)</f>
        <v>#N/A</v>
      </c>
      <c r="N129" s="108" t="e">
        <f t="shared" si="24"/>
        <v>#N/A</v>
      </c>
      <c r="O129" s="12">
        <f>D129*Forside!$B$3/100</f>
        <v>0</v>
      </c>
      <c r="P129" s="44">
        <f>O129*44/28*Forside!$B$5</f>
        <v>0</v>
      </c>
      <c r="Q129" s="45" t="e">
        <f>H129*VLOOKUP(B129,'Data_efterafgrøder og udlæg'!$A$3:$O$10,COLUMN('Data_efterafgrøder og udlæg'!$H$3),FALSE)</f>
        <v>#N/A</v>
      </c>
      <c r="R129" s="12" t="e">
        <f>Q129*Forside!$B$3/100</f>
        <v>#N/A</v>
      </c>
      <c r="S129" s="44" t="e">
        <f>R129*44/28*Forside!$B$5</f>
        <v>#N/A</v>
      </c>
      <c r="T129" s="45" t="e">
        <f>G129*VLOOKUP(B129,'Data_efterafgrøder og udlæg'!$A$3:$O$10,COLUMN('Data_efterafgrøder og udlæg'!$G$3),FALSE)</f>
        <v>#N/A</v>
      </c>
      <c r="U129" s="45" t="e">
        <f>T129*Forside!$B$3/100</f>
        <v>#N/A</v>
      </c>
      <c r="V129" s="44" t="e">
        <f>U129*44/28*Forside!$B$5</f>
        <v>#N/A</v>
      </c>
      <c r="W129" s="44">
        <f t="shared" si="25"/>
        <v>0</v>
      </c>
      <c r="X129" s="12">
        <f>D129*Forside!$B$8</f>
        <v>0</v>
      </c>
      <c r="Y129" s="54" t="e">
        <f>VLOOKUP(B129,'Data_efterafgrøder og udlæg'!$A$3:$Q$14,COLUMN('Data_efterafgrøder og udlæg'!L126),FALSE)</f>
        <v>#N/A</v>
      </c>
      <c r="Z129" s="54" t="e">
        <f>Y129*Forside!$B$9</f>
        <v>#N/A</v>
      </c>
      <c r="AA129" s="54" t="e">
        <f>VLOOKUP(B129,'Data_efterafgrøder og udlæg'!$A$3:$Q$14,COLUMN('Data_efterafgrøder og udlæg'!M126),FALSE)</f>
        <v>#N/A</v>
      </c>
      <c r="AB129" s="12" t="e">
        <f>Forside!$B$10*AA129</f>
        <v>#N/A</v>
      </c>
      <c r="AC129" s="53" t="e">
        <f>VLOOKUP(B129,'Data_efterafgrøder og udlæg'!$A$3:$R$7,COLUMN('Data_efterafgrøder og udlæg'!P126),FALSE)</f>
        <v>#N/A</v>
      </c>
      <c r="AD129" s="45" t="e">
        <f>AC129*6.4*Forside!$B$7*U129</f>
        <v>#N/A</v>
      </c>
      <c r="AE129" s="12" t="e">
        <f>VLOOKUP(B129,'Data_efterafgrøder og udlæg'!$A$3:$Q$15,COLUMN('Data_efterafgrøder og udlæg'!O126),FALSE)</f>
        <v>#N/A</v>
      </c>
      <c r="AF129" s="45" t="e">
        <f>AE129*1.7*Forside!$B$7*Beregninger_brændstofforbrug!F127</f>
        <v>#N/A</v>
      </c>
      <c r="AG129" s="44" t="e">
        <f t="shared" si="26"/>
        <v>#N/A</v>
      </c>
      <c r="AH129" s="12"/>
      <c r="AI129" s="12">
        <f>AH129*4.6*Forside!$B$6</f>
        <v>0</v>
      </c>
      <c r="AJ129" s="92" t="e">
        <f t="shared" si="17"/>
        <v>#N/A</v>
      </c>
      <c r="AK129" s="45" t="e">
        <f>AJ129*44/28*Forside!$B$5</f>
        <v>#N/A</v>
      </c>
      <c r="AL129" s="44" t="e">
        <f t="shared" si="18"/>
        <v>#N/A</v>
      </c>
      <c r="AM129" s="44" t="e">
        <f t="shared" si="19"/>
        <v>#N/A</v>
      </c>
      <c r="AN129" s="44" t="e">
        <f t="shared" si="20"/>
        <v>#N/A</v>
      </c>
    </row>
    <row r="130" spans="1:40" x14ac:dyDescent="0.2">
      <c r="A130" s="2">
        <f>Forside!B140</f>
        <v>0</v>
      </c>
      <c r="B130" s="2">
        <f>Forside!C140</f>
        <v>0</v>
      </c>
      <c r="C130" s="59">
        <f>Forside!G140</f>
        <v>0</v>
      </c>
      <c r="D130" s="59">
        <f>Forside!K140</f>
        <v>0</v>
      </c>
      <c r="E130" s="59">
        <f>Forside!N140</f>
        <v>0</v>
      </c>
      <c r="F130" s="108" t="e">
        <f>E130*(1/((1-VLOOKUP(B130,'Data_efterafgrøder og udlæg'!$A$3:$J$15,COLUMN('Data_efterafgrøder og udlæg'!$C$1),FALSE))*VLOOKUP(B130,'Data_efterafgrøder og udlæg'!$A$3:$I$12,COLUMN('Data_efterafgrøder og udlæg'!$B$1),FALSE)))</f>
        <v>#N/A</v>
      </c>
      <c r="G130" s="108" t="e">
        <f>F130*VLOOKUP(B130,'Data_efterafgrøder og udlæg'!$A$3:$H$12,COLUMN('Data_efterafgrøder og udlæg'!$C$1),FALSE)</f>
        <v>#N/A</v>
      </c>
      <c r="H130" s="110" t="e">
        <f t="shared" si="21"/>
        <v>#N/A</v>
      </c>
      <c r="I130" s="108" t="e">
        <f>IF(VLOOKUP(B130,'Data_efterafgrøder og udlæg'!$A$3:$O$13,COLUMN('Data_efterafgrøder og udlæg'!$N$1),FALSE)="Ja",(G130+H130),F130)</f>
        <v>#N/A</v>
      </c>
      <c r="J130" s="110" t="e">
        <f t="shared" si="22"/>
        <v>#N/A</v>
      </c>
      <c r="K130" s="110" t="e">
        <f t="shared" si="23"/>
        <v>#N/A</v>
      </c>
      <c r="L130" s="110" t="e">
        <f>VLOOKUP(B130,'Data_efterafgrøder og udlæg'!$A$3:$V$16,COLUMN('Data_efterafgrøder og udlæg'!J127),FALSE)</f>
        <v>#N/A</v>
      </c>
      <c r="M130" s="108" t="e">
        <f>K130*VLOOKUP(B130,'Data_efterafgrøder og udlæg'!$A$3:$Q$12,COLUMN('Data_efterafgrøder og udlæg'!D127),FALSE)*VLOOKUP(B130,'Data_efterafgrøder og udlæg'!$A$3:$R$14,COLUMN('Data_efterafgrøder og udlæg'!E127),FALSE)</f>
        <v>#N/A</v>
      </c>
      <c r="N130" s="108" t="e">
        <f t="shared" si="24"/>
        <v>#N/A</v>
      </c>
      <c r="O130" s="12">
        <f>D130*Forside!$B$3/100</f>
        <v>0</v>
      </c>
      <c r="P130" s="44">
        <f>O130*44/28*Forside!$B$5</f>
        <v>0</v>
      </c>
      <c r="Q130" s="45" t="e">
        <f>H130*VLOOKUP(B130,'Data_efterafgrøder og udlæg'!$A$3:$O$10,COLUMN('Data_efterafgrøder og udlæg'!$H$3),FALSE)</f>
        <v>#N/A</v>
      </c>
      <c r="R130" s="12" t="e">
        <f>Q130*Forside!$B$3/100</f>
        <v>#N/A</v>
      </c>
      <c r="S130" s="44" t="e">
        <f>R130*44/28*Forside!$B$5</f>
        <v>#N/A</v>
      </c>
      <c r="T130" s="45" t="e">
        <f>G130*VLOOKUP(B130,'Data_efterafgrøder og udlæg'!$A$3:$O$10,COLUMN('Data_efterafgrøder og udlæg'!$G$3),FALSE)</f>
        <v>#N/A</v>
      </c>
      <c r="U130" s="45" t="e">
        <f>T130*Forside!$B$3/100</f>
        <v>#N/A</v>
      </c>
      <c r="V130" s="44" t="e">
        <f>U130*44/28*Forside!$B$5</f>
        <v>#N/A</v>
      </c>
      <c r="W130" s="44">
        <f t="shared" si="25"/>
        <v>0</v>
      </c>
      <c r="X130" s="12">
        <f>D130*Forside!$B$8</f>
        <v>0</v>
      </c>
      <c r="Y130" s="54" t="e">
        <f>VLOOKUP(B130,'Data_efterafgrøder og udlæg'!$A$3:$Q$14,COLUMN('Data_efterafgrøder og udlæg'!L127),FALSE)</f>
        <v>#N/A</v>
      </c>
      <c r="Z130" s="54" t="e">
        <f>Y130*Forside!$B$9</f>
        <v>#N/A</v>
      </c>
      <c r="AA130" s="54" t="e">
        <f>VLOOKUP(B130,'Data_efterafgrøder og udlæg'!$A$3:$Q$14,COLUMN('Data_efterafgrøder og udlæg'!M127),FALSE)</f>
        <v>#N/A</v>
      </c>
      <c r="AB130" s="12" t="e">
        <f>Forside!$B$10*AA130</f>
        <v>#N/A</v>
      </c>
      <c r="AC130" s="53" t="e">
        <f>VLOOKUP(B130,'Data_efterafgrøder og udlæg'!$A$3:$R$7,COLUMN('Data_efterafgrøder og udlæg'!P127),FALSE)</f>
        <v>#N/A</v>
      </c>
      <c r="AD130" s="45" t="e">
        <f>AC130*6.4*Forside!$B$7*U130</f>
        <v>#N/A</v>
      </c>
      <c r="AE130" s="12" t="e">
        <f>VLOOKUP(B130,'Data_efterafgrøder og udlæg'!$A$3:$Q$15,COLUMN('Data_efterafgrøder og udlæg'!O127),FALSE)</f>
        <v>#N/A</v>
      </c>
      <c r="AF130" s="45" t="e">
        <f>AE130*1.7*Forside!$B$7*Beregninger_brændstofforbrug!F128</f>
        <v>#N/A</v>
      </c>
      <c r="AG130" s="44" t="e">
        <f t="shared" si="26"/>
        <v>#N/A</v>
      </c>
      <c r="AH130" s="12"/>
      <c r="AI130" s="12">
        <f>AH130*4.6*Forside!$B$6</f>
        <v>0</v>
      </c>
      <c r="AJ130" s="92" t="e">
        <f t="shared" si="17"/>
        <v>#N/A</v>
      </c>
      <c r="AK130" s="45" t="e">
        <f>AJ130*44/28*Forside!$B$5</f>
        <v>#N/A</v>
      </c>
      <c r="AL130" s="44" t="e">
        <f t="shared" si="18"/>
        <v>#N/A</v>
      </c>
      <c r="AM130" s="44" t="e">
        <f t="shared" si="19"/>
        <v>#N/A</v>
      </c>
      <c r="AN130" s="44" t="e">
        <f t="shared" si="20"/>
        <v>#N/A</v>
      </c>
    </row>
    <row r="131" spans="1:40" x14ac:dyDescent="0.2">
      <c r="A131" s="2">
        <f>Forside!B141</f>
        <v>0</v>
      </c>
      <c r="B131" s="2">
        <f>Forside!C141</f>
        <v>0</v>
      </c>
      <c r="C131" s="59">
        <f>Forside!G141</f>
        <v>0</v>
      </c>
      <c r="D131" s="59">
        <f>Forside!K141</f>
        <v>0</v>
      </c>
      <c r="E131" s="59">
        <f>Forside!N141</f>
        <v>0</v>
      </c>
      <c r="F131" s="108" t="e">
        <f>E131*(1/((1-VLOOKUP(B131,'Data_efterafgrøder og udlæg'!$A$3:$J$15,COLUMN('Data_efterafgrøder og udlæg'!$C$1),FALSE))*VLOOKUP(B131,'Data_efterafgrøder og udlæg'!$A$3:$I$12,COLUMN('Data_efterafgrøder og udlæg'!$B$1),FALSE)))</f>
        <v>#N/A</v>
      </c>
      <c r="G131" s="108" t="e">
        <f>F131*VLOOKUP(B131,'Data_efterafgrøder og udlæg'!$A$3:$H$12,COLUMN('Data_efterafgrøder og udlæg'!$C$1),FALSE)</f>
        <v>#N/A</v>
      </c>
      <c r="H131" s="110" t="e">
        <f t="shared" si="21"/>
        <v>#N/A</v>
      </c>
      <c r="I131" s="108" t="e">
        <f>IF(VLOOKUP(B131,'Data_efterafgrøder og udlæg'!$A$3:$O$13,COLUMN('Data_efterafgrøder og udlæg'!$N$1),FALSE)="Ja",(G131+H131),F131)</f>
        <v>#N/A</v>
      </c>
      <c r="J131" s="110" t="e">
        <f t="shared" si="22"/>
        <v>#N/A</v>
      </c>
      <c r="K131" s="110" t="e">
        <f t="shared" si="23"/>
        <v>#N/A</v>
      </c>
      <c r="L131" s="110" t="e">
        <f>VLOOKUP(B131,'Data_efterafgrøder og udlæg'!$A$3:$V$16,COLUMN('Data_efterafgrøder og udlæg'!J128),FALSE)</f>
        <v>#N/A</v>
      </c>
      <c r="M131" s="108" t="e">
        <f>K131*VLOOKUP(B131,'Data_efterafgrøder og udlæg'!$A$3:$Q$12,COLUMN('Data_efterafgrøder og udlæg'!D128),FALSE)*VLOOKUP(B131,'Data_efterafgrøder og udlæg'!$A$3:$R$14,COLUMN('Data_efterafgrøder og udlæg'!E128),FALSE)</f>
        <v>#N/A</v>
      </c>
      <c r="N131" s="108" t="e">
        <f t="shared" si="24"/>
        <v>#N/A</v>
      </c>
      <c r="O131" s="12">
        <f>D131*Forside!$B$3/100</f>
        <v>0</v>
      </c>
      <c r="P131" s="44">
        <f>O131*44/28*Forside!$B$5</f>
        <v>0</v>
      </c>
      <c r="Q131" s="45" t="e">
        <f>H131*VLOOKUP(B131,'Data_efterafgrøder og udlæg'!$A$3:$O$10,COLUMN('Data_efterafgrøder og udlæg'!$H$3),FALSE)</f>
        <v>#N/A</v>
      </c>
      <c r="R131" s="12" t="e">
        <f>Q131*Forside!$B$3/100</f>
        <v>#N/A</v>
      </c>
      <c r="S131" s="44" t="e">
        <f>R131*44/28*Forside!$B$5</f>
        <v>#N/A</v>
      </c>
      <c r="T131" s="45" t="e">
        <f>G131*VLOOKUP(B131,'Data_efterafgrøder og udlæg'!$A$3:$O$10,COLUMN('Data_efterafgrøder og udlæg'!$G$3),FALSE)</f>
        <v>#N/A</v>
      </c>
      <c r="U131" s="45" t="e">
        <f>T131*Forside!$B$3/100</f>
        <v>#N/A</v>
      </c>
      <c r="V131" s="44" t="e">
        <f>U131*44/28*Forside!$B$5</f>
        <v>#N/A</v>
      </c>
      <c r="W131" s="44">
        <f t="shared" si="25"/>
        <v>0</v>
      </c>
      <c r="X131" s="12">
        <f>D131*Forside!$B$8</f>
        <v>0</v>
      </c>
      <c r="Y131" s="54" t="e">
        <f>VLOOKUP(B131,'Data_efterafgrøder og udlæg'!$A$3:$Q$14,COLUMN('Data_efterafgrøder og udlæg'!L128),FALSE)</f>
        <v>#N/A</v>
      </c>
      <c r="Z131" s="54" t="e">
        <f>Y131*Forside!$B$9</f>
        <v>#N/A</v>
      </c>
      <c r="AA131" s="54" t="e">
        <f>VLOOKUP(B131,'Data_efterafgrøder og udlæg'!$A$3:$Q$14,COLUMN('Data_efterafgrøder og udlæg'!M128),FALSE)</f>
        <v>#N/A</v>
      </c>
      <c r="AB131" s="12" t="e">
        <f>Forside!$B$10*AA131</f>
        <v>#N/A</v>
      </c>
      <c r="AC131" s="53" t="e">
        <f>VLOOKUP(B131,'Data_efterafgrøder og udlæg'!$A$3:$R$7,COLUMN('Data_efterafgrøder og udlæg'!P128),FALSE)</f>
        <v>#N/A</v>
      </c>
      <c r="AD131" s="45" t="e">
        <f>AC131*6.4*Forside!$B$7*U131</f>
        <v>#N/A</v>
      </c>
      <c r="AE131" s="12" t="e">
        <f>VLOOKUP(B131,'Data_efterafgrøder og udlæg'!$A$3:$Q$15,COLUMN('Data_efterafgrøder og udlæg'!O128),FALSE)</f>
        <v>#N/A</v>
      </c>
      <c r="AF131" s="45" t="e">
        <f>AE131*1.7*Forside!$B$7*Beregninger_brændstofforbrug!F129</f>
        <v>#N/A</v>
      </c>
      <c r="AG131" s="44" t="e">
        <f t="shared" si="26"/>
        <v>#N/A</v>
      </c>
      <c r="AH131" s="12"/>
      <c r="AI131" s="12">
        <f>AH131*4.6*Forside!$B$6</f>
        <v>0</v>
      </c>
      <c r="AJ131" s="92" t="e">
        <f t="shared" si="17"/>
        <v>#N/A</v>
      </c>
      <c r="AK131" s="45" t="e">
        <f>AJ131*44/28*Forside!$B$5</f>
        <v>#N/A</v>
      </c>
      <c r="AL131" s="44" t="e">
        <f t="shared" si="18"/>
        <v>#N/A</v>
      </c>
      <c r="AM131" s="44" t="e">
        <f t="shared" si="19"/>
        <v>#N/A</v>
      </c>
      <c r="AN131" s="44" t="e">
        <f t="shared" si="20"/>
        <v>#N/A</v>
      </c>
    </row>
    <row r="132" spans="1:40" x14ac:dyDescent="0.2">
      <c r="A132" s="2">
        <f>Forside!B142</f>
        <v>0</v>
      </c>
      <c r="B132" s="2">
        <f>Forside!C142</f>
        <v>0</v>
      </c>
      <c r="C132" s="59">
        <f>Forside!G142</f>
        <v>0</v>
      </c>
      <c r="D132" s="59">
        <f>Forside!K142</f>
        <v>0</v>
      </c>
      <c r="E132" s="59">
        <f>Forside!N142</f>
        <v>0</v>
      </c>
      <c r="F132" s="108" t="e">
        <f>E132*(1/((1-VLOOKUP(B132,'Data_efterafgrøder og udlæg'!$A$3:$J$15,COLUMN('Data_efterafgrøder og udlæg'!$C$1),FALSE))*VLOOKUP(B132,'Data_efterafgrøder og udlæg'!$A$3:$I$12,COLUMN('Data_efterafgrøder og udlæg'!$B$1),FALSE)))</f>
        <v>#N/A</v>
      </c>
      <c r="G132" s="108" t="e">
        <f>F132*VLOOKUP(B132,'Data_efterafgrøder og udlæg'!$A$3:$H$12,COLUMN('Data_efterafgrøder og udlæg'!$C$1),FALSE)</f>
        <v>#N/A</v>
      </c>
      <c r="H132" s="110" t="e">
        <f t="shared" si="21"/>
        <v>#N/A</v>
      </c>
      <c r="I132" s="108" t="e">
        <f>IF(VLOOKUP(B132,'Data_efterafgrøder og udlæg'!$A$3:$O$13,COLUMN('Data_efterafgrøder og udlæg'!$N$1),FALSE)="Ja",(G132+H132),F132)</f>
        <v>#N/A</v>
      </c>
      <c r="J132" s="110" t="e">
        <f t="shared" si="22"/>
        <v>#N/A</v>
      </c>
      <c r="K132" s="110" t="e">
        <f t="shared" si="23"/>
        <v>#N/A</v>
      </c>
      <c r="L132" s="110" t="e">
        <f>VLOOKUP(B132,'Data_efterafgrøder og udlæg'!$A$3:$V$16,COLUMN('Data_efterafgrøder og udlæg'!J129),FALSE)</f>
        <v>#N/A</v>
      </c>
      <c r="M132" s="108" t="e">
        <f>K132*VLOOKUP(B132,'Data_efterafgrøder og udlæg'!$A$3:$Q$12,COLUMN('Data_efterafgrøder og udlæg'!D129),FALSE)*VLOOKUP(B132,'Data_efterafgrøder og udlæg'!$A$3:$R$14,COLUMN('Data_efterafgrøder og udlæg'!E129),FALSE)</f>
        <v>#N/A</v>
      </c>
      <c r="N132" s="108" t="e">
        <f t="shared" si="24"/>
        <v>#N/A</v>
      </c>
      <c r="O132" s="12">
        <f>D132*Forside!$B$3/100</f>
        <v>0</v>
      </c>
      <c r="P132" s="44">
        <f>O132*44/28*Forside!$B$5</f>
        <v>0</v>
      </c>
      <c r="Q132" s="45" t="e">
        <f>H132*VLOOKUP(B132,'Data_efterafgrøder og udlæg'!$A$3:$O$10,COLUMN('Data_efterafgrøder og udlæg'!$H$3),FALSE)</f>
        <v>#N/A</v>
      </c>
      <c r="R132" s="12" t="e">
        <f>Q132*Forside!$B$3/100</f>
        <v>#N/A</v>
      </c>
      <c r="S132" s="44" t="e">
        <f>R132*44/28*Forside!$B$5</f>
        <v>#N/A</v>
      </c>
      <c r="T132" s="45" t="e">
        <f>G132*VLOOKUP(B132,'Data_efterafgrøder og udlæg'!$A$3:$O$10,COLUMN('Data_efterafgrøder og udlæg'!$G$3),FALSE)</f>
        <v>#N/A</v>
      </c>
      <c r="U132" s="45" t="e">
        <f>T132*Forside!$B$3/100</f>
        <v>#N/A</v>
      </c>
      <c r="V132" s="44" t="e">
        <f>U132*44/28*Forside!$B$5</f>
        <v>#N/A</v>
      </c>
      <c r="W132" s="44">
        <f t="shared" si="25"/>
        <v>0</v>
      </c>
      <c r="X132" s="12">
        <f>D132*Forside!$B$8</f>
        <v>0</v>
      </c>
      <c r="Y132" s="54" t="e">
        <f>VLOOKUP(B132,'Data_efterafgrøder og udlæg'!$A$3:$Q$14,COLUMN('Data_efterafgrøder og udlæg'!L129),FALSE)</f>
        <v>#N/A</v>
      </c>
      <c r="Z132" s="54" t="e">
        <f>Y132*Forside!$B$9</f>
        <v>#N/A</v>
      </c>
      <c r="AA132" s="54" t="e">
        <f>VLOOKUP(B132,'Data_efterafgrøder og udlæg'!$A$3:$Q$14,COLUMN('Data_efterafgrøder og udlæg'!M129),FALSE)</f>
        <v>#N/A</v>
      </c>
      <c r="AB132" s="12" t="e">
        <f>Forside!$B$10*AA132</f>
        <v>#N/A</v>
      </c>
      <c r="AC132" s="53" t="e">
        <f>VLOOKUP(B132,'Data_efterafgrøder og udlæg'!$A$3:$R$7,COLUMN('Data_efterafgrøder og udlæg'!P129),FALSE)</f>
        <v>#N/A</v>
      </c>
      <c r="AD132" s="45" t="e">
        <f>AC132*6.4*Forside!$B$7*U132</f>
        <v>#N/A</v>
      </c>
      <c r="AE132" s="12" t="e">
        <f>VLOOKUP(B132,'Data_efterafgrøder og udlæg'!$A$3:$Q$15,COLUMN('Data_efterafgrøder og udlæg'!O129),FALSE)</f>
        <v>#N/A</v>
      </c>
      <c r="AF132" s="45" t="e">
        <f>AE132*1.7*Forside!$B$7*Beregninger_brændstofforbrug!F130</f>
        <v>#N/A</v>
      </c>
      <c r="AG132" s="44" t="e">
        <f t="shared" si="26"/>
        <v>#N/A</v>
      </c>
      <c r="AH132" s="12"/>
      <c r="AI132" s="12">
        <f>AH132*4.6*Forside!$B$6</f>
        <v>0</v>
      </c>
      <c r="AJ132" s="92" t="e">
        <f t="shared" si="17"/>
        <v>#N/A</v>
      </c>
      <c r="AK132" s="45" t="e">
        <f>AJ132*44/28*Forside!$B$5</f>
        <v>#N/A</v>
      </c>
      <c r="AL132" s="44" t="e">
        <f t="shared" si="18"/>
        <v>#N/A</v>
      </c>
      <c r="AM132" s="44" t="e">
        <f t="shared" si="19"/>
        <v>#N/A</v>
      </c>
      <c r="AN132" s="44" t="e">
        <f t="shared" si="20"/>
        <v>#N/A</v>
      </c>
    </row>
    <row r="133" spans="1:40" x14ac:dyDescent="0.2">
      <c r="A133" s="2">
        <f>Forside!B143</f>
        <v>0</v>
      </c>
      <c r="B133" s="2">
        <f>Forside!C143</f>
        <v>0</v>
      </c>
      <c r="C133" s="59">
        <f>Forside!G143</f>
        <v>0</v>
      </c>
      <c r="D133" s="59">
        <f>Forside!K143</f>
        <v>0</v>
      </c>
      <c r="E133" s="59">
        <f>Forside!N143</f>
        <v>0</v>
      </c>
      <c r="F133" s="108" t="e">
        <f>E133*(1/((1-VLOOKUP(B133,'Data_efterafgrøder og udlæg'!$A$3:$J$15,COLUMN('Data_efterafgrøder og udlæg'!$C$1),FALSE))*VLOOKUP(B133,'Data_efterafgrøder og udlæg'!$A$3:$I$12,COLUMN('Data_efterafgrøder og udlæg'!$B$1),FALSE)))</f>
        <v>#N/A</v>
      </c>
      <c r="G133" s="108" t="e">
        <f>F133*VLOOKUP(B133,'Data_efterafgrøder og udlæg'!$A$3:$H$12,COLUMN('Data_efterafgrøder og udlæg'!$C$1),FALSE)</f>
        <v>#N/A</v>
      </c>
      <c r="H133" s="110" t="e">
        <f t="shared" si="21"/>
        <v>#N/A</v>
      </c>
      <c r="I133" s="108" t="e">
        <f>IF(VLOOKUP(B133,'Data_efterafgrøder og udlæg'!$A$3:$O$13,COLUMN('Data_efterafgrøder og udlæg'!$N$1),FALSE)="Ja",(G133+H133),F133)</f>
        <v>#N/A</v>
      </c>
      <c r="J133" s="110" t="e">
        <f t="shared" si="22"/>
        <v>#N/A</v>
      </c>
      <c r="K133" s="110" t="e">
        <f t="shared" si="23"/>
        <v>#N/A</v>
      </c>
      <c r="L133" s="110" t="e">
        <f>VLOOKUP(B133,'Data_efterafgrøder og udlæg'!$A$3:$V$16,COLUMN('Data_efterafgrøder og udlæg'!J130),FALSE)</f>
        <v>#N/A</v>
      </c>
      <c r="M133" s="108" t="e">
        <f>K133*VLOOKUP(B133,'Data_efterafgrøder og udlæg'!$A$3:$Q$12,COLUMN('Data_efterafgrøder og udlæg'!D130),FALSE)*VLOOKUP(B133,'Data_efterafgrøder og udlæg'!$A$3:$R$14,COLUMN('Data_efterafgrøder og udlæg'!E130),FALSE)</f>
        <v>#N/A</v>
      </c>
      <c r="N133" s="108" t="e">
        <f t="shared" si="24"/>
        <v>#N/A</v>
      </c>
      <c r="O133" s="12">
        <f>D133*Forside!$B$3/100</f>
        <v>0</v>
      </c>
      <c r="P133" s="44">
        <f>O133*44/28*Forside!$B$5</f>
        <v>0</v>
      </c>
      <c r="Q133" s="45" t="e">
        <f>H133*VLOOKUP(B133,'Data_efterafgrøder og udlæg'!$A$3:$O$10,COLUMN('Data_efterafgrøder og udlæg'!$H$3),FALSE)</f>
        <v>#N/A</v>
      </c>
      <c r="R133" s="12" t="e">
        <f>Q133*Forside!$B$3/100</f>
        <v>#N/A</v>
      </c>
      <c r="S133" s="44" t="e">
        <f>R133*44/28*Forside!$B$5</f>
        <v>#N/A</v>
      </c>
      <c r="T133" s="45" t="e">
        <f>G133*VLOOKUP(B133,'Data_efterafgrøder og udlæg'!$A$3:$O$10,COLUMN('Data_efterafgrøder og udlæg'!$G$3),FALSE)</f>
        <v>#N/A</v>
      </c>
      <c r="U133" s="45" t="e">
        <f>T133*Forside!$B$3/100</f>
        <v>#N/A</v>
      </c>
      <c r="V133" s="44" t="e">
        <f>U133*44/28*Forside!$B$5</f>
        <v>#N/A</v>
      </c>
      <c r="W133" s="44">
        <f t="shared" si="25"/>
        <v>0</v>
      </c>
      <c r="X133" s="12">
        <f>D133*Forside!$B$8</f>
        <v>0</v>
      </c>
      <c r="Y133" s="54" t="e">
        <f>VLOOKUP(B133,'Data_efterafgrøder og udlæg'!$A$3:$Q$14,COLUMN('Data_efterafgrøder og udlæg'!L130),FALSE)</f>
        <v>#N/A</v>
      </c>
      <c r="Z133" s="54" t="e">
        <f>Y133*Forside!$B$9</f>
        <v>#N/A</v>
      </c>
      <c r="AA133" s="54" t="e">
        <f>VLOOKUP(B133,'Data_efterafgrøder og udlæg'!$A$3:$Q$14,COLUMN('Data_efterafgrøder og udlæg'!M130),FALSE)</f>
        <v>#N/A</v>
      </c>
      <c r="AB133" s="12" t="e">
        <f>Forside!$B$10*AA133</f>
        <v>#N/A</v>
      </c>
      <c r="AC133" s="53" t="e">
        <f>VLOOKUP(B133,'Data_efterafgrøder og udlæg'!$A$3:$R$7,COLUMN('Data_efterafgrøder og udlæg'!P130),FALSE)</f>
        <v>#N/A</v>
      </c>
      <c r="AD133" s="45" t="e">
        <f>AC133*6.4*Forside!$B$7*U133</f>
        <v>#N/A</v>
      </c>
      <c r="AE133" s="12" t="e">
        <f>VLOOKUP(B133,'Data_efterafgrøder og udlæg'!$A$3:$Q$15,COLUMN('Data_efterafgrøder og udlæg'!O130),FALSE)</f>
        <v>#N/A</v>
      </c>
      <c r="AF133" s="45" t="e">
        <f>AE133*1.7*Forside!$B$7*Beregninger_brændstofforbrug!F131</f>
        <v>#N/A</v>
      </c>
      <c r="AG133" s="44" t="e">
        <f t="shared" si="26"/>
        <v>#N/A</v>
      </c>
      <c r="AH133" s="12"/>
      <c r="AI133" s="12">
        <f>AH133*4.6*Forside!$B$6</f>
        <v>0</v>
      </c>
      <c r="AJ133" s="92" t="e">
        <f t="shared" ref="AJ133:AJ177" si="27">O133+R133+U133</f>
        <v>#N/A</v>
      </c>
      <c r="AK133" s="45" t="e">
        <f>AJ133*44/28*Forside!$B$5</f>
        <v>#N/A</v>
      </c>
      <c r="AL133" s="44" t="e">
        <f t="shared" ref="AL133:AL177" si="28">AK133-N133</f>
        <v>#N/A</v>
      </c>
      <c r="AM133" s="44" t="e">
        <f t="shared" ref="AM133:AM177" si="29">X133+Z133+AB133+AG133+AI133+W133</f>
        <v>#N/A</v>
      </c>
      <c r="AN133" s="44" t="e">
        <f t="shared" ref="AN133:AN177" si="30">AM133+AL133</f>
        <v>#N/A</v>
      </c>
    </row>
    <row r="134" spans="1:40" x14ac:dyDescent="0.2">
      <c r="A134" s="2">
        <f>Forside!B144</f>
        <v>0</v>
      </c>
      <c r="B134" s="2">
        <f>Forside!C144</f>
        <v>0</v>
      </c>
      <c r="C134" s="59">
        <f>Forside!G144</f>
        <v>0</v>
      </c>
      <c r="D134" s="59">
        <f>Forside!K144</f>
        <v>0</v>
      </c>
      <c r="E134" s="59">
        <f>Forside!N144</f>
        <v>0</v>
      </c>
      <c r="F134" s="108" t="e">
        <f>E134*(1/((1-VLOOKUP(B134,'Data_efterafgrøder og udlæg'!$A$3:$J$15,COLUMN('Data_efterafgrøder og udlæg'!$C$1),FALSE))*VLOOKUP(B134,'Data_efterafgrøder og udlæg'!$A$3:$I$12,COLUMN('Data_efterafgrøder og udlæg'!$B$1),FALSE)))</f>
        <v>#N/A</v>
      </c>
      <c r="G134" s="108" t="e">
        <f>F134*VLOOKUP(B134,'Data_efterafgrøder og udlæg'!$A$3:$H$12,COLUMN('Data_efterafgrøder og udlæg'!$C$1),FALSE)</f>
        <v>#N/A</v>
      </c>
      <c r="H134" s="110" t="e">
        <f t="shared" ref="H134:H179" si="31">F134-G134-E134</f>
        <v>#N/A</v>
      </c>
      <c r="I134" s="108" t="e">
        <f>IF(VLOOKUP(B134,'Data_efterafgrøder og udlæg'!$A$3:$O$13,COLUMN('Data_efterafgrøder og udlæg'!$N$1),FALSE)="Ja",(G134+H134),F134)</f>
        <v>#N/A</v>
      </c>
      <c r="J134" s="110" t="e">
        <f t="shared" ref="J134:J179" si="32">I134*0.45</f>
        <v>#N/A</v>
      </c>
      <c r="K134" s="110" t="e">
        <f t="shared" ref="K134:K179" si="33">J134*0.097</f>
        <v>#N/A</v>
      </c>
      <c r="L134" s="110" t="e">
        <f>VLOOKUP(B134,'Data_efterafgrøder og udlæg'!$A$3:$V$16,COLUMN('Data_efterafgrøder og udlæg'!J131),FALSE)</f>
        <v>#N/A</v>
      </c>
      <c r="M134" s="108" t="e">
        <f>K134*VLOOKUP(B134,'Data_efterafgrøder og udlæg'!$A$3:$Q$12,COLUMN('Data_efterafgrøder og udlæg'!D131),FALSE)*VLOOKUP(B134,'Data_efterafgrøder og udlæg'!$A$3:$R$14,COLUMN('Data_efterafgrøder og udlæg'!E131),FALSE)</f>
        <v>#N/A</v>
      </c>
      <c r="N134" s="108" t="e">
        <f t="shared" ref="N134:N179" si="34">M134*44/12</f>
        <v>#N/A</v>
      </c>
      <c r="O134" s="12">
        <f>D134*Forside!$B$3/100</f>
        <v>0</v>
      </c>
      <c r="P134" s="44">
        <f>O134*44/28*Forside!$B$5</f>
        <v>0</v>
      </c>
      <c r="Q134" s="45" t="e">
        <f>H134*VLOOKUP(B134,'Data_efterafgrøder og udlæg'!$A$3:$O$10,COLUMN('Data_efterafgrøder og udlæg'!$H$3),FALSE)</f>
        <v>#N/A</v>
      </c>
      <c r="R134" s="12" t="e">
        <f>Q134*Forside!$B$3/100</f>
        <v>#N/A</v>
      </c>
      <c r="S134" s="44" t="e">
        <f>R134*44/28*Forside!$B$5</f>
        <v>#N/A</v>
      </c>
      <c r="T134" s="45" t="e">
        <f>G134*VLOOKUP(B134,'Data_efterafgrøder og udlæg'!$A$3:$O$10,COLUMN('Data_efterafgrøder og udlæg'!$G$3),FALSE)</f>
        <v>#N/A</v>
      </c>
      <c r="U134" s="45" t="e">
        <f>T134*Forside!$B$3/100</f>
        <v>#N/A</v>
      </c>
      <c r="V134" s="44" t="e">
        <f>U134*44/28*Forside!$B$5</f>
        <v>#N/A</v>
      </c>
      <c r="W134" s="44">
        <f t="shared" si="25"/>
        <v>0</v>
      </c>
      <c r="X134" s="12">
        <f>D134*Forside!$B$8</f>
        <v>0</v>
      </c>
      <c r="Y134" s="54" t="e">
        <f>VLOOKUP(B134,'Data_efterafgrøder og udlæg'!$A$3:$Q$14,COLUMN('Data_efterafgrøder og udlæg'!L131),FALSE)</f>
        <v>#N/A</v>
      </c>
      <c r="Z134" s="54" t="e">
        <f>Y134*Forside!$B$9</f>
        <v>#N/A</v>
      </c>
      <c r="AA134" s="54" t="e">
        <f>VLOOKUP(B134,'Data_efterafgrøder og udlæg'!$A$3:$Q$14,COLUMN('Data_efterafgrøder og udlæg'!M131),FALSE)</f>
        <v>#N/A</v>
      </c>
      <c r="AB134" s="12" t="e">
        <f>Forside!$B$10*AA134</f>
        <v>#N/A</v>
      </c>
      <c r="AC134" s="53" t="e">
        <f>VLOOKUP(B134,'Data_efterafgrøder og udlæg'!$A$3:$R$7,COLUMN('Data_efterafgrøder og udlæg'!P131),FALSE)</f>
        <v>#N/A</v>
      </c>
      <c r="AD134" s="45" t="e">
        <f>AC134*6.4*Forside!$B$7*U134</f>
        <v>#N/A</v>
      </c>
      <c r="AE134" s="12" t="e">
        <f>VLOOKUP(B134,'Data_efterafgrøder og udlæg'!$A$3:$Q$15,COLUMN('Data_efterafgrøder og udlæg'!O131),FALSE)</f>
        <v>#N/A</v>
      </c>
      <c r="AF134" s="45" t="e">
        <f>AE134*1.7*Forside!$B$7*Beregninger_brændstofforbrug!F132</f>
        <v>#N/A</v>
      </c>
      <c r="AG134" s="44" t="e">
        <f t="shared" si="26"/>
        <v>#N/A</v>
      </c>
      <c r="AH134" s="12"/>
      <c r="AI134" s="12">
        <f>AH134*4.6*Forside!$B$6</f>
        <v>0</v>
      </c>
      <c r="AJ134" s="92" t="e">
        <f t="shared" si="27"/>
        <v>#N/A</v>
      </c>
      <c r="AK134" s="45" t="e">
        <f>AJ134*44/28*Forside!$B$5</f>
        <v>#N/A</v>
      </c>
      <c r="AL134" s="44" t="e">
        <f t="shared" si="28"/>
        <v>#N/A</v>
      </c>
      <c r="AM134" s="44" t="e">
        <f t="shared" si="29"/>
        <v>#N/A</v>
      </c>
      <c r="AN134" s="44" t="e">
        <f t="shared" si="30"/>
        <v>#N/A</v>
      </c>
    </row>
    <row r="135" spans="1:40" x14ac:dyDescent="0.2">
      <c r="A135" s="2">
        <f>Forside!B145</f>
        <v>0</v>
      </c>
      <c r="B135" s="2">
        <f>Forside!C145</f>
        <v>0</v>
      </c>
      <c r="C135" s="59">
        <f>Forside!G145</f>
        <v>0</v>
      </c>
      <c r="D135" s="59">
        <f>Forside!K145</f>
        <v>0</v>
      </c>
      <c r="E135" s="59">
        <f>Forside!N145</f>
        <v>0</v>
      </c>
      <c r="F135" s="108" t="e">
        <f>E135*(1/((1-VLOOKUP(B135,'Data_efterafgrøder og udlæg'!$A$3:$J$15,COLUMN('Data_efterafgrøder og udlæg'!$C$1),FALSE))*VLOOKUP(B135,'Data_efterafgrøder og udlæg'!$A$3:$I$12,COLUMN('Data_efterafgrøder og udlæg'!$B$1),FALSE)))</f>
        <v>#N/A</v>
      </c>
      <c r="G135" s="108" t="e">
        <f>F135*VLOOKUP(B135,'Data_efterafgrøder og udlæg'!$A$3:$H$12,COLUMN('Data_efterafgrøder og udlæg'!$C$1),FALSE)</f>
        <v>#N/A</v>
      </c>
      <c r="H135" s="110" t="e">
        <f t="shared" si="31"/>
        <v>#N/A</v>
      </c>
      <c r="I135" s="108" t="e">
        <f>IF(VLOOKUP(B135,'Data_efterafgrøder og udlæg'!$A$3:$O$13,COLUMN('Data_efterafgrøder og udlæg'!$N$1),FALSE)="Ja",(G135+H135),F135)</f>
        <v>#N/A</v>
      </c>
      <c r="J135" s="110" t="e">
        <f t="shared" si="32"/>
        <v>#N/A</v>
      </c>
      <c r="K135" s="110" t="e">
        <f t="shared" si="33"/>
        <v>#N/A</v>
      </c>
      <c r="L135" s="110" t="e">
        <f>VLOOKUP(B135,'Data_efterafgrøder og udlæg'!$A$3:$V$16,COLUMN('Data_efterafgrøder og udlæg'!J132),FALSE)</f>
        <v>#N/A</v>
      </c>
      <c r="M135" s="108" t="e">
        <f>K135*VLOOKUP(B135,'Data_efterafgrøder og udlæg'!$A$3:$Q$12,COLUMN('Data_efterafgrøder og udlæg'!D132),FALSE)*VLOOKUP(B135,'Data_efterafgrøder og udlæg'!$A$3:$R$14,COLUMN('Data_efterafgrøder og udlæg'!E132),FALSE)</f>
        <v>#N/A</v>
      </c>
      <c r="N135" s="108" t="e">
        <f t="shared" si="34"/>
        <v>#N/A</v>
      </c>
      <c r="O135" s="12">
        <f>D135*Forside!$B$3/100</f>
        <v>0</v>
      </c>
      <c r="P135" s="44">
        <f>O135*44/28*Forside!$B$5</f>
        <v>0</v>
      </c>
      <c r="Q135" s="45" t="e">
        <f>H135*VLOOKUP(B135,'Data_efterafgrøder og udlæg'!$A$3:$O$10,COLUMN('Data_efterafgrøder og udlæg'!$H$3),FALSE)</f>
        <v>#N/A</v>
      </c>
      <c r="R135" s="12" t="e">
        <f>Q135*Forside!$B$3/100</f>
        <v>#N/A</v>
      </c>
      <c r="S135" s="44" t="e">
        <f>R135*44/28*Forside!$B$5</f>
        <v>#N/A</v>
      </c>
      <c r="T135" s="45" t="e">
        <f>G135*VLOOKUP(B135,'Data_efterafgrøder og udlæg'!$A$3:$O$10,COLUMN('Data_efterafgrøder og udlæg'!$G$3),FALSE)</f>
        <v>#N/A</v>
      </c>
      <c r="U135" s="45" t="e">
        <f>T135*Forside!$B$3/100</f>
        <v>#N/A</v>
      </c>
      <c r="V135" s="44" t="e">
        <f>U135*44/28*Forside!$B$5</f>
        <v>#N/A</v>
      </c>
      <c r="W135" s="44">
        <f t="shared" ref="W135:W179" si="35">0.37825*C135</f>
        <v>0</v>
      </c>
      <c r="X135" s="12">
        <f>D135*Forside!$B$8</f>
        <v>0</v>
      </c>
      <c r="Y135" s="54" t="e">
        <f>VLOOKUP(B135,'Data_efterafgrøder og udlæg'!$A$3:$Q$14,COLUMN('Data_efterafgrøder og udlæg'!L132),FALSE)</f>
        <v>#N/A</v>
      </c>
      <c r="Z135" s="54" t="e">
        <f>Y135*Forside!$B$9</f>
        <v>#N/A</v>
      </c>
      <c r="AA135" s="54" t="e">
        <f>VLOOKUP(B135,'Data_efterafgrøder og udlæg'!$A$3:$Q$14,COLUMN('Data_efterafgrøder og udlæg'!M132),FALSE)</f>
        <v>#N/A</v>
      </c>
      <c r="AB135" s="12" t="e">
        <f>Forside!$B$10*AA135</f>
        <v>#N/A</v>
      </c>
      <c r="AC135" s="53" t="e">
        <f>VLOOKUP(B135,'Data_efterafgrøder og udlæg'!$A$3:$R$7,COLUMN('Data_efterafgrøder og udlæg'!P132),FALSE)</f>
        <v>#N/A</v>
      </c>
      <c r="AD135" s="45" t="e">
        <f>AC135*6.4*Forside!$B$7*U135</f>
        <v>#N/A</v>
      </c>
      <c r="AE135" s="12" t="e">
        <f>VLOOKUP(B135,'Data_efterafgrøder og udlæg'!$A$3:$Q$15,COLUMN('Data_efterafgrøder og udlæg'!O132),FALSE)</f>
        <v>#N/A</v>
      </c>
      <c r="AF135" s="45" t="e">
        <f>AE135*1.7*Forside!$B$7*Beregninger_brændstofforbrug!F133</f>
        <v>#N/A</v>
      </c>
      <c r="AG135" s="44" t="e">
        <f t="shared" ref="AG135:AG179" si="36">AD135+AF135</f>
        <v>#N/A</v>
      </c>
      <c r="AH135" s="12"/>
      <c r="AI135" s="12">
        <f>AH135*4.6*Forside!$B$6</f>
        <v>0</v>
      </c>
      <c r="AJ135" s="92" t="e">
        <f t="shared" si="27"/>
        <v>#N/A</v>
      </c>
      <c r="AK135" s="45" t="e">
        <f>AJ135*44/28*Forside!$B$5</f>
        <v>#N/A</v>
      </c>
      <c r="AL135" s="44" t="e">
        <f t="shared" si="28"/>
        <v>#N/A</v>
      </c>
      <c r="AM135" s="44" t="e">
        <f t="shared" si="29"/>
        <v>#N/A</v>
      </c>
      <c r="AN135" s="44" t="e">
        <f t="shared" si="30"/>
        <v>#N/A</v>
      </c>
    </row>
    <row r="136" spans="1:40" x14ac:dyDescent="0.2">
      <c r="A136" s="2">
        <f>Forside!B146</f>
        <v>0</v>
      </c>
      <c r="B136" s="2">
        <f>Forside!C146</f>
        <v>0</v>
      </c>
      <c r="C136" s="59">
        <f>Forside!G146</f>
        <v>0</v>
      </c>
      <c r="D136" s="59">
        <f>Forside!K146</f>
        <v>0</v>
      </c>
      <c r="E136" s="59">
        <f>Forside!N146</f>
        <v>0</v>
      </c>
      <c r="F136" s="108" t="e">
        <f>E136*(1/((1-VLOOKUP(B136,'Data_efterafgrøder og udlæg'!$A$3:$J$15,COLUMN('Data_efterafgrøder og udlæg'!$C$1),FALSE))*VLOOKUP(B136,'Data_efterafgrøder og udlæg'!$A$3:$I$12,COLUMN('Data_efterafgrøder og udlæg'!$B$1),FALSE)))</f>
        <v>#N/A</v>
      </c>
      <c r="G136" s="108" t="e">
        <f>F136*VLOOKUP(B136,'Data_efterafgrøder og udlæg'!$A$3:$H$12,COLUMN('Data_efterafgrøder og udlæg'!$C$1),FALSE)</f>
        <v>#N/A</v>
      </c>
      <c r="H136" s="110" t="e">
        <f t="shared" si="31"/>
        <v>#N/A</v>
      </c>
      <c r="I136" s="108" t="e">
        <f>IF(VLOOKUP(B136,'Data_efterafgrøder og udlæg'!$A$3:$O$13,COLUMN('Data_efterafgrøder og udlæg'!$N$1),FALSE)="Ja",(G136+H136),F136)</f>
        <v>#N/A</v>
      </c>
      <c r="J136" s="110" t="e">
        <f t="shared" si="32"/>
        <v>#N/A</v>
      </c>
      <c r="K136" s="110" t="e">
        <f t="shared" si="33"/>
        <v>#N/A</v>
      </c>
      <c r="L136" s="110" t="e">
        <f>VLOOKUP(B136,'Data_efterafgrøder og udlæg'!$A$3:$V$16,COLUMN('Data_efterafgrøder og udlæg'!J133),FALSE)</f>
        <v>#N/A</v>
      </c>
      <c r="M136" s="108" t="e">
        <f>K136*VLOOKUP(B136,'Data_efterafgrøder og udlæg'!$A$3:$Q$12,COLUMN('Data_efterafgrøder og udlæg'!D133),FALSE)*VLOOKUP(B136,'Data_efterafgrøder og udlæg'!$A$3:$R$14,COLUMN('Data_efterafgrøder og udlæg'!E133),FALSE)</f>
        <v>#N/A</v>
      </c>
      <c r="N136" s="108" t="e">
        <f t="shared" si="34"/>
        <v>#N/A</v>
      </c>
      <c r="O136" s="12">
        <f>D136*Forside!$B$3/100</f>
        <v>0</v>
      </c>
      <c r="P136" s="44">
        <f>O136*44/28*Forside!$B$5</f>
        <v>0</v>
      </c>
      <c r="Q136" s="45" t="e">
        <f>H136*VLOOKUP(B136,'Data_efterafgrøder og udlæg'!$A$3:$O$10,COLUMN('Data_efterafgrøder og udlæg'!$H$3),FALSE)</f>
        <v>#N/A</v>
      </c>
      <c r="R136" s="12" t="e">
        <f>Q136*Forside!$B$3/100</f>
        <v>#N/A</v>
      </c>
      <c r="S136" s="44" t="e">
        <f>R136*44/28*Forside!$B$5</f>
        <v>#N/A</v>
      </c>
      <c r="T136" s="45" t="e">
        <f>G136*VLOOKUP(B136,'Data_efterafgrøder og udlæg'!$A$3:$O$10,COLUMN('Data_efterafgrøder og udlæg'!$G$3),FALSE)</f>
        <v>#N/A</v>
      </c>
      <c r="U136" s="45" t="e">
        <f>T136*Forside!$B$3/100</f>
        <v>#N/A</v>
      </c>
      <c r="V136" s="44" t="e">
        <f>U136*44/28*Forside!$B$5</f>
        <v>#N/A</v>
      </c>
      <c r="W136" s="44">
        <f t="shared" si="35"/>
        <v>0</v>
      </c>
      <c r="X136" s="12">
        <f>D136*Forside!$B$8</f>
        <v>0</v>
      </c>
      <c r="Y136" s="54" t="e">
        <f>VLOOKUP(B136,'Data_efterafgrøder og udlæg'!$A$3:$Q$14,COLUMN('Data_efterafgrøder og udlæg'!L133),FALSE)</f>
        <v>#N/A</v>
      </c>
      <c r="Z136" s="54" t="e">
        <f>Y136*Forside!$B$9</f>
        <v>#N/A</v>
      </c>
      <c r="AA136" s="54" t="e">
        <f>VLOOKUP(B136,'Data_efterafgrøder og udlæg'!$A$3:$Q$14,COLUMN('Data_efterafgrøder og udlæg'!M133),FALSE)</f>
        <v>#N/A</v>
      </c>
      <c r="AB136" s="12" t="e">
        <f>Forside!$B$10*AA136</f>
        <v>#N/A</v>
      </c>
      <c r="AC136" s="53" t="e">
        <f>VLOOKUP(B136,'Data_efterafgrøder og udlæg'!$A$3:$R$7,COLUMN('Data_efterafgrøder og udlæg'!P133),FALSE)</f>
        <v>#N/A</v>
      </c>
      <c r="AD136" s="45" t="e">
        <f>AC136*6.4*Forside!$B$7*U136</f>
        <v>#N/A</v>
      </c>
      <c r="AE136" s="12" t="e">
        <f>VLOOKUP(B136,'Data_efterafgrøder og udlæg'!$A$3:$Q$15,COLUMN('Data_efterafgrøder og udlæg'!O133),FALSE)</f>
        <v>#N/A</v>
      </c>
      <c r="AF136" s="45" t="e">
        <f>AE136*1.7*Forside!$B$7*Beregninger_brændstofforbrug!F134</f>
        <v>#N/A</v>
      </c>
      <c r="AG136" s="44" t="e">
        <f t="shared" si="36"/>
        <v>#N/A</v>
      </c>
      <c r="AH136" s="12"/>
      <c r="AI136" s="12">
        <f>AH136*4.6*Forside!$B$6</f>
        <v>0</v>
      </c>
      <c r="AJ136" s="92" t="e">
        <f t="shared" si="27"/>
        <v>#N/A</v>
      </c>
      <c r="AK136" s="45" t="e">
        <f>AJ136*44/28*Forside!$B$5</f>
        <v>#N/A</v>
      </c>
      <c r="AL136" s="44" t="e">
        <f t="shared" si="28"/>
        <v>#N/A</v>
      </c>
      <c r="AM136" s="44" t="e">
        <f t="shared" si="29"/>
        <v>#N/A</v>
      </c>
      <c r="AN136" s="44" t="e">
        <f t="shared" si="30"/>
        <v>#N/A</v>
      </c>
    </row>
    <row r="137" spans="1:40" x14ac:dyDescent="0.2">
      <c r="A137" s="2">
        <f>Forside!B147</f>
        <v>0</v>
      </c>
      <c r="B137" s="2">
        <f>Forside!C147</f>
        <v>0</v>
      </c>
      <c r="C137" s="59">
        <f>Forside!G147</f>
        <v>0</v>
      </c>
      <c r="D137" s="59">
        <f>Forside!K147</f>
        <v>0</v>
      </c>
      <c r="E137" s="59">
        <f>Forside!N147</f>
        <v>0</v>
      </c>
      <c r="F137" s="108" t="e">
        <f>E137*(1/((1-VLOOKUP(B137,'Data_efterafgrøder og udlæg'!$A$3:$J$15,COLUMN('Data_efterafgrøder og udlæg'!$C$1),FALSE))*VLOOKUP(B137,'Data_efterafgrøder og udlæg'!$A$3:$I$12,COLUMN('Data_efterafgrøder og udlæg'!$B$1),FALSE)))</f>
        <v>#N/A</v>
      </c>
      <c r="G137" s="108" t="e">
        <f>F137*VLOOKUP(B137,'Data_efterafgrøder og udlæg'!$A$3:$H$12,COLUMN('Data_efterafgrøder og udlæg'!$C$1),FALSE)</f>
        <v>#N/A</v>
      </c>
      <c r="H137" s="110" t="e">
        <f t="shared" si="31"/>
        <v>#N/A</v>
      </c>
      <c r="I137" s="108" t="e">
        <f>IF(VLOOKUP(B137,'Data_efterafgrøder og udlæg'!$A$3:$O$13,COLUMN('Data_efterafgrøder og udlæg'!$N$1),FALSE)="Ja",(G137+H137),F137)</f>
        <v>#N/A</v>
      </c>
      <c r="J137" s="110" t="e">
        <f t="shared" si="32"/>
        <v>#N/A</v>
      </c>
      <c r="K137" s="110" t="e">
        <f t="shared" si="33"/>
        <v>#N/A</v>
      </c>
      <c r="L137" s="110" t="e">
        <f>VLOOKUP(B137,'Data_efterafgrøder og udlæg'!$A$3:$V$16,COLUMN('Data_efterafgrøder og udlæg'!J134),FALSE)</f>
        <v>#N/A</v>
      </c>
      <c r="M137" s="108" t="e">
        <f>K137*VLOOKUP(B137,'Data_efterafgrøder og udlæg'!$A$3:$Q$12,COLUMN('Data_efterafgrøder og udlæg'!D134),FALSE)*VLOOKUP(B137,'Data_efterafgrøder og udlæg'!$A$3:$R$14,COLUMN('Data_efterafgrøder og udlæg'!E134),FALSE)</f>
        <v>#N/A</v>
      </c>
      <c r="N137" s="108" t="e">
        <f t="shared" si="34"/>
        <v>#N/A</v>
      </c>
      <c r="O137" s="12">
        <f>D137*Forside!$B$3/100</f>
        <v>0</v>
      </c>
      <c r="P137" s="44">
        <f>O137*44/28*Forside!$B$5</f>
        <v>0</v>
      </c>
      <c r="Q137" s="45" t="e">
        <f>H137*VLOOKUP(B137,'Data_efterafgrøder og udlæg'!$A$3:$O$10,COLUMN('Data_efterafgrøder og udlæg'!$H$3),FALSE)</f>
        <v>#N/A</v>
      </c>
      <c r="R137" s="12" t="e">
        <f>Q137*Forside!$B$3/100</f>
        <v>#N/A</v>
      </c>
      <c r="S137" s="44" t="e">
        <f>R137*44/28*Forside!$B$5</f>
        <v>#N/A</v>
      </c>
      <c r="T137" s="45" t="e">
        <f>G137*VLOOKUP(B137,'Data_efterafgrøder og udlæg'!$A$3:$O$10,COLUMN('Data_efterafgrøder og udlæg'!$G$3),FALSE)</f>
        <v>#N/A</v>
      </c>
      <c r="U137" s="45" t="e">
        <f>T137*Forside!$B$3/100</f>
        <v>#N/A</v>
      </c>
      <c r="V137" s="44" t="e">
        <f>U137*44/28*Forside!$B$5</f>
        <v>#N/A</v>
      </c>
      <c r="W137" s="44">
        <f t="shared" si="35"/>
        <v>0</v>
      </c>
      <c r="X137" s="12">
        <f>D137*Forside!$B$8</f>
        <v>0</v>
      </c>
      <c r="Y137" s="54" t="e">
        <f>VLOOKUP(B137,'Data_efterafgrøder og udlæg'!$A$3:$Q$14,COLUMN('Data_efterafgrøder og udlæg'!L134),FALSE)</f>
        <v>#N/A</v>
      </c>
      <c r="Z137" s="54" t="e">
        <f>Y137*Forside!$B$9</f>
        <v>#N/A</v>
      </c>
      <c r="AA137" s="54" t="e">
        <f>VLOOKUP(B137,'Data_efterafgrøder og udlæg'!$A$3:$Q$14,COLUMN('Data_efterafgrøder og udlæg'!M134),FALSE)</f>
        <v>#N/A</v>
      </c>
      <c r="AB137" s="12" t="e">
        <f>Forside!$B$10*AA137</f>
        <v>#N/A</v>
      </c>
      <c r="AC137" s="53" t="e">
        <f>VLOOKUP(B137,'Data_efterafgrøder og udlæg'!$A$3:$R$7,COLUMN('Data_efterafgrøder og udlæg'!P134),FALSE)</f>
        <v>#N/A</v>
      </c>
      <c r="AD137" s="45" t="e">
        <f>AC137*6.4*Forside!$B$7*U137</f>
        <v>#N/A</v>
      </c>
      <c r="AE137" s="12" t="e">
        <f>VLOOKUP(B137,'Data_efterafgrøder og udlæg'!$A$3:$Q$15,COLUMN('Data_efterafgrøder og udlæg'!O134),FALSE)</f>
        <v>#N/A</v>
      </c>
      <c r="AF137" s="45" t="e">
        <f>AE137*1.7*Forside!$B$7*Beregninger_brændstofforbrug!F135</f>
        <v>#N/A</v>
      </c>
      <c r="AG137" s="44" t="e">
        <f t="shared" si="36"/>
        <v>#N/A</v>
      </c>
      <c r="AH137" s="12"/>
      <c r="AI137" s="12">
        <f>AH137*4.6*Forside!$B$6</f>
        <v>0</v>
      </c>
      <c r="AJ137" s="92" t="e">
        <f t="shared" si="27"/>
        <v>#N/A</v>
      </c>
      <c r="AK137" s="45" t="e">
        <f>AJ137*44/28*Forside!$B$5</f>
        <v>#N/A</v>
      </c>
      <c r="AL137" s="44" t="e">
        <f t="shared" si="28"/>
        <v>#N/A</v>
      </c>
      <c r="AM137" s="44" t="e">
        <f t="shared" si="29"/>
        <v>#N/A</v>
      </c>
      <c r="AN137" s="44" t="e">
        <f t="shared" si="30"/>
        <v>#N/A</v>
      </c>
    </row>
    <row r="138" spans="1:40" x14ac:dyDescent="0.2">
      <c r="A138" s="2">
        <f>Forside!B148</f>
        <v>0</v>
      </c>
      <c r="B138" s="2">
        <f>Forside!C148</f>
        <v>0</v>
      </c>
      <c r="C138" s="59">
        <f>Forside!G148</f>
        <v>0</v>
      </c>
      <c r="D138" s="59">
        <f>Forside!K148</f>
        <v>0</v>
      </c>
      <c r="E138" s="59">
        <f>Forside!N148</f>
        <v>0</v>
      </c>
      <c r="F138" s="108" t="e">
        <f>E138*(1/((1-VLOOKUP(B138,'Data_efterafgrøder og udlæg'!$A$3:$J$15,COLUMN('Data_efterafgrøder og udlæg'!$C$1),FALSE))*VLOOKUP(B138,'Data_efterafgrøder og udlæg'!$A$3:$I$12,COLUMN('Data_efterafgrøder og udlæg'!$B$1),FALSE)))</f>
        <v>#N/A</v>
      </c>
      <c r="G138" s="108" t="e">
        <f>F138*VLOOKUP(B138,'Data_efterafgrøder og udlæg'!$A$3:$H$12,COLUMN('Data_efterafgrøder og udlæg'!$C$1),FALSE)</f>
        <v>#N/A</v>
      </c>
      <c r="H138" s="110" t="e">
        <f t="shared" si="31"/>
        <v>#N/A</v>
      </c>
      <c r="I138" s="108" t="e">
        <f>IF(VLOOKUP(B138,'Data_efterafgrøder og udlæg'!$A$3:$O$13,COLUMN('Data_efterafgrøder og udlæg'!$N$1),FALSE)="Ja",(G138+H138),F138)</f>
        <v>#N/A</v>
      </c>
      <c r="J138" s="110" t="e">
        <f t="shared" si="32"/>
        <v>#N/A</v>
      </c>
      <c r="K138" s="110" t="e">
        <f t="shared" si="33"/>
        <v>#N/A</v>
      </c>
      <c r="L138" s="110" t="e">
        <f>VLOOKUP(B138,'Data_efterafgrøder og udlæg'!$A$3:$V$16,COLUMN('Data_efterafgrøder og udlæg'!J135),FALSE)</f>
        <v>#N/A</v>
      </c>
      <c r="M138" s="108" t="e">
        <f>K138*VLOOKUP(B138,'Data_efterafgrøder og udlæg'!$A$3:$Q$12,COLUMN('Data_efterafgrøder og udlæg'!D135),FALSE)*VLOOKUP(B138,'Data_efterafgrøder og udlæg'!$A$3:$R$14,COLUMN('Data_efterafgrøder og udlæg'!E135),FALSE)</f>
        <v>#N/A</v>
      </c>
      <c r="N138" s="108" t="e">
        <f t="shared" si="34"/>
        <v>#N/A</v>
      </c>
      <c r="O138" s="12">
        <f>D138*Forside!$B$3/100</f>
        <v>0</v>
      </c>
      <c r="P138" s="44">
        <f>O138*44/28*Forside!$B$5</f>
        <v>0</v>
      </c>
      <c r="Q138" s="45" t="e">
        <f>H138*VLOOKUP(B138,'Data_efterafgrøder og udlæg'!$A$3:$O$10,COLUMN('Data_efterafgrøder og udlæg'!$H$3),FALSE)</f>
        <v>#N/A</v>
      </c>
      <c r="R138" s="12" t="e">
        <f>Q138*Forside!$B$3/100</f>
        <v>#N/A</v>
      </c>
      <c r="S138" s="44" t="e">
        <f>R138*44/28*Forside!$B$5</f>
        <v>#N/A</v>
      </c>
      <c r="T138" s="45" t="e">
        <f>G138*VLOOKUP(B138,'Data_efterafgrøder og udlæg'!$A$3:$O$10,COLUMN('Data_efterafgrøder og udlæg'!$G$3),FALSE)</f>
        <v>#N/A</v>
      </c>
      <c r="U138" s="45" t="e">
        <f>T138*Forside!$B$3/100</f>
        <v>#N/A</v>
      </c>
      <c r="V138" s="44" t="e">
        <f>U138*44/28*Forside!$B$5</f>
        <v>#N/A</v>
      </c>
      <c r="W138" s="44">
        <f t="shared" si="35"/>
        <v>0</v>
      </c>
      <c r="X138" s="12">
        <f>D138*Forside!$B$8</f>
        <v>0</v>
      </c>
      <c r="Y138" s="54" t="e">
        <f>VLOOKUP(B138,'Data_efterafgrøder og udlæg'!$A$3:$Q$14,COLUMN('Data_efterafgrøder og udlæg'!L135),FALSE)</f>
        <v>#N/A</v>
      </c>
      <c r="Z138" s="54" t="e">
        <f>Y138*Forside!$B$9</f>
        <v>#N/A</v>
      </c>
      <c r="AA138" s="54" t="e">
        <f>VLOOKUP(B138,'Data_efterafgrøder og udlæg'!$A$3:$Q$14,COLUMN('Data_efterafgrøder og udlæg'!M135),FALSE)</f>
        <v>#N/A</v>
      </c>
      <c r="AB138" s="12" t="e">
        <f>Forside!$B$10*AA138</f>
        <v>#N/A</v>
      </c>
      <c r="AC138" s="53" t="e">
        <f>VLOOKUP(B138,'Data_efterafgrøder og udlæg'!$A$3:$R$7,COLUMN('Data_efterafgrøder og udlæg'!P135),FALSE)</f>
        <v>#N/A</v>
      </c>
      <c r="AD138" s="45" t="e">
        <f>AC138*6.4*Forside!$B$7*U138</f>
        <v>#N/A</v>
      </c>
      <c r="AE138" s="12" t="e">
        <f>VLOOKUP(B138,'Data_efterafgrøder og udlæg'!$A$3:$Q$15,COLUMN('Data_efterafgrøder og udlæg'!O135),FALSE)</f>
        <v>#N/A</v>
      </c>
      <c r="AF138" s="45" t="e">
        <f>AE138*1.7*Forside!$B$7*Beregninger_brændstofforbrug!F136</f>
        <v>#N/A</v>
      </c>
      <c r="AG138" s="44" t="e">
        <f t="shared" si="36"/>
        <v>#N/A</v>
      </c>
      <c r="AH138" s="12"/>
      <c r="AI138" s="12">
        <f>AH138*4.6*Forside!$B$6</f>
        <v>0</v>
      </c>
      <c r="AJ138" s="92" t="e">
        <f t="shared" si="27"/>
        <v>#N/A</v>
      </c>
      <c r="AK138" s="45" t="e">
        <f>AJ138*44/28*Forside!$B$5</f>
        <v>#N/A</v>
      </c>
      <c r="AL138" s="44" t="e">
        <f t="shared" si="28"/>
        <v>#N/A</v>
      </c>
      <c r="AM138" s="44" t="e">
        <f t="shared" si="29"/>
        <v>#N/A</v>
      </c>
      <c r="AN138" s="44" t="e">
        <f t="shared" si="30"/>
        <v>#N/A</v>
      </c>
    </row>
    <row r="139" spans="1:40" x14ac:dyDescent="0.2">
      <c r="A139" s="2">
        <f>Forside!B149</f>
        <v>0</v>
      </c>
      <c r="B139" s="2">
        <f>Forside!C149</f>
        <v>0</v>
      </c>
      <c r="C139" s="59">
        <f>Forside!G149</f>
        <v>0</v>
      </c>
      <c r="D139" s="59">
        <f>Forside!K149</f>
        <v>0</v>
      </c>
      <c r="E139" s="59">
        <f>Forside!N149</f>
        <v>0</v>
      </c>
      <c r="F139" s="108" t="e">
        <f>E139*(1/((1-VLOOKUP(B139,'Data_efterafgrøder og udlæg'!$A$3:$J$15,COLUMN('Data_efterafgrøder og udlæg'!$C$1),FALSE))*VLOOKUP(B139,'Data_efterafgrøder og udlæg'!$A$3:$I$12,COLUMN('Data_efterafgrøder og udlæg'!$B$1),FALSE)))</f>
        <v>#N/A</v>
      </c>
      <c r="G139" s="108" t="e">
        <f>F139*VLOOKUP(B139,'Data_efterafgrøder og udlæg'!$A$3:$H$12,COLUMN('Data_efterafgrøder og udlæg'!$C$1),FALSE)</f>
        <v>#N/A</v>
      </c>
      <c r="H139" s="110" t="e">
        <f t="shared" si="31"/>
        <v>#N/A</v>
      </c>
      <c r="I139" s="108" t="e">
        <f>IF(VLOOKUP(B139,'Data_efterafgrøder og udlæg'!$A$3:$O$13,COLUMN('Data_efterafgrøder og udlæg'!$N$1),FALSE)="Ja",(G139+H139),F139)</f>
        <v>#N/A</v>
      </c>
      <c r="J139" s="110" t="e">
        <f t="shared" si="32"/>
        <v>#N/A</v>
      </c>
      <c r="K139" s="110" t="e">
        <f t="shared" si="33"/>
        <v>#N/A</v>
      </c>
      <c r="L139" s="110" t="e">
        <f>VLOOKUP(B139,'Data_efterafgrøder og udlæg'!$A$3:$V$16,COLUMN('Data_efterafgrøder og udlæg'!J136),FALSE)</f>
        <v>#N/A</v>
      </c>
      <c r="M139" s="108" t="e">
        <f>K139*VLOOKUP(B139,'Data_efterafgrøder og udlæg'!$A$3:$Q$12,COLUMN('Data_efterafgrøder og udlæg'!D136),FALSE)*VLOOKUP(B139,'Data_efterafgrøder og udlæg'!$A$3:$R$14,COLUMN('Data_efterafgrøder og udlæg'!E136),FALSE)</f>
        <v>#N/A</v>
      </c>
      <c r="N139" s="108" t="e">
        <f t="shared" si="34"/>
        <v>#N/A</v>
      </c>
      <c r="O139" s="12">
        <f>D139*Forside!$B$3/100</f>
        <v>0</v>
      </c>
      <c r="P139" s="44">
        <f>O139*44/28*Forside!$B$5</f>
        <v>0</v>
      </c>
      <c r="Q139" s="45" t="e">
        <f>H139*VLOOKUP(B139,'Data_efterafgrøder og udlæg'!$A$3:$O$10,COLUMN('Data_efterafgrøder og udlæg'!$H$3),FALSE)</f>
        <v>#N/A</v>
      </c>
      <c r="R139" s="12" t="e">
        <f>Q139*Forside!$B$3/100</f>
        <v>#N/A</v>
      </c>
      <c r="S139" s="44" t="e">
        <f>R139*44/28*Forside!$B$5</f>
        <v>#N/A</v>
      </c>
      <c r="T139" s="45" t="e">
        <f>G139*VLOOKUP(B139,'Data_efterafgrøder og udlæg'!$A$3:$O$10,COLUMN('Data_efterafgrøder og udlæg'!$G$3),FALSE)</f>
        <v>#N/A</v>
      </c>
      <c r="U139" s="45" t="e">
        <f>T139*Forside!$B$3/100</f>
        <v>#N/A</v>
      </c>
      <c r="V139" s="44" t="e">
        <f>U139*44/28*Forside!$B$5</f>
        <v>#N/A</v>
      </c>
      <c r="W139" s="44">
        <f t="shared" si="35"/>
        <v>0</v>
      </c>
      <c r="X139" s="12">
        <f>D139*Forside!$B$8</f>
        <v>0</v>
      </c>
      <c r="Y139" s="54" t="e">
        <f>VLOOKUP(B139,'Data_efterafgrøder og udlæg'!$A$3:$Q$14,COLUMN('Data_efterafgrøder og udlæg'!L136),FALSE)</f>
        <v>#N/A</v>
      </c>
      <c r="Z139" s="54" t="e">
        <f>Y139*Forside!$B$9</f>
        <v>#N/A</v>
      </c>
      <c r="AA139" s="54" t="e">
        <f>VLOOKUP(B139,'Data_efterafgrøder og udlæg'!$A$3:$Q$14,COLUMN('Data_efterafgrøder og udlæg'!M136),FALSE)</f>
        <v>#N/A</v>
      </c>
      <c r="AB139" s="12" t="e">
        <f>Forside!$B$10*AA139</f>
        <v>#N/A</v>
      </c>
      <c r="AC139" s="53" t="e">
        <f>VLOOKUP(B139,'Data_efterafgrøder og udlæg'!$A$3:$R$7,COLUMN('Data_efterafgrøder og udlæg'!P136),FALSE)</f>
        <v>#N/A</v>
      </c>
      <c r="AD139" s="45" t="e">
        <f>AC139*6.4*Forside!$B$7*U139</f>
        <v>#N/A</v>
      </c>
      <c r="AE139" s="12" t="e">
        <f>VLOOKUP(B139,'Data_efterafgrøder og udlæg'!$A$3:$Q$15,COLUMN('Data_efterafgrøder og udlæg'!O136),FALSE)</f>
        <v>#N/A</v>
      </c>
      <c r="AF139" s="45" t="e">
        <f>AE139*1.7*Forside!$B$7*Beregninger_brændstofforbrug!F137</f>
        <v>#N/A</v>
      </c>
      <c r="AG139" s="44" t="e">
        <f t="shared" si="36"/>
        <v>#N/A</v>
      </c>
      <c r="AH139" s="12"/>
      <c r="AI139" s="12">
        <f>AH139*4.6*Forside!$B$6</f>
        <v>0</v>
      </c>
      <c r="AJ139" s="92" t="e">
        <f t="shared" si="27"/>
        <v>#N/A</v>
      </c>
      <c r="AK139" s="45" t="e">
        <f>AJ139*44/28*Forside!$B$5</f>
        <v>#N/A</v>
      </c>
      <c r="AL139" s="44" t="e">
        <f t="shared" si="28"/>
        <v>#N/A</v>
      </c>
      <c r="AM139" s="44" t="e">
        <f t="shared" si="29"/>
        <v>#N/A</v>
      </c>
      <c r="AN139" s="44" t="e">
        <f t="shared" si="30"/>
        <v>#N/A</v>
      </c>
    </row>
    <row r="140" spans="1:40" x14ac:dyDescent="0.2">
      <c r="A140" s="2">
        <f>Forside!B150</f>
        <v>0</v>
      </c>
      <c r="B140" s="2">
        <f>Forside!C150</f>
        <v>0</v>
      </c>
      <c r="C140" s="59">
        <f>Forside!G150</f>
        <v>0</v>
      </c>
      <c r="D140" s="59">
        <f>Forside!K150</f>
        <v>0</v>
      </c>
      <c r="E140" s="59">
        <f>Forside!N150</f>
        <v>0</v>
      </c>
      <c r="F140" s="108" t="e">
        <f>E140*(1/((1-VLOOKUP(B140,'Data_efterafgrøder og udlæg'!$A$3:$J$15,COLUMN('Data_efterafgrøder og udlæg'!$C$1),FALSE))*VLOOKUP(B140,'Data_efterafgrøder og udlæg'!$A$3:$I$12,COLUMN('Data_efterafgrøder og udlæg'!$B$1),FALSE)))</f>
        <v>#N/A</v>
      </c>
      <c r="G140" s="108" t="e">
        <f>F140*VLOOKUP(B140,'Data_efterafgrøder og udlæg'!$A$3:$H$12,COLUMN('Data_efterafgrøder og udlæg'!$C$1),FALSE)</f>
        <v>#N/A</v>
      </c>
      <c r="H140" s="110" t="e">
        <f t="shared" si="31"/>
        <v>#N/A</v>
      </c>
      <c r="I140" s="108" t="e">
        <f>IF(VLOOKUP(B140,'Data_efterafgrøder og udlæg'!$A$3:$O$13,COLUMN('Data_efterafgrøder og udlæg'!$N$1),FALSE)="Ja",(G140+H140),F140)</f>
        <v>#N/A</v>
      </c>
      <c r="J140" s="110" t="e">
        <f t="shared" si="32"/>
        <v>#N/A</v>
      </c>
      <c r="K140" s="110" t="e">
        <f t="shared" si="33"/>
        <v>#N/A</v>
      </c>
      <c r="L140" s="110" t="e">
        <f>VLOOKUP(B140,'Data_efterafgrøder og udlæg'!$A$3:$V$16,COLUMN('Data_efterafgrøder og udlæg'!J137),FALSE)</f>
        <v>#N/A</v>
      </c>
      <c r="M140" s="108" t="e">
        <f>K140*VLOOKUP(B140,'Data_efterafgrøder og udlæg'!$A$3:$Q$12,COLUMN('Data_efterafgrøder og udlæg'!D137),FALSE)*VLOOKUP(B140,'Data_efterafgrøder og udlæg'!$A$3:$R$14,COLUMN('Data_efterafgrøder og udlæg'!E137),FALSE)</f>
        <v>#N/A</v>
      </c>
      <c r="N140" s="108" t="e">
        <f t="shared" si="34"/>
        <v>#N/A</v>
      </c>
      <c r="O140" s="12">
        <f>D140*Forside!$B$3/100</f>
        <v>0</v>
      </c>
      <c r="P140" s="44">
        <f>O140*44/28*Forside!$B$5</f>
        <v>0</v>
      </c>
      <c r="Q140" s="45" t="e">
        <f>H140*VLOOKUP(B140,'Data_efterafgrøder og udlæg'!$A$3:$O$10,COLUMN('Data_efterafgrøder og udlæg'!$H$3),FALSE)</f>
        <v>#N/A</v>
      </c>
      <c r="R140" s="12" t="e">
        <f>Q140*Forside!$B$3/100</f>
        <v>#N/A</v>
      </c>
      <c r="S140" s="44" t="e">
        <f>R140*44/28*Forside!$B$5</f>
        <v>#N/A</v>
      </c>
      <c r="T140" s="45" t="e">
        <f>G140*VLOOKUP(B140,'Data_efterafgrøder og udlæg'!$A$3:$O$10,COLUMN('Data_efterafgrøder og udlæg'!$G$3),FALSE)</f>
        <v>#N/A</v>
      </c>
      <c r="U140" s="45" t="e">
        <f>T140*Forside!$B$3/100</f>
        <v>#N/A</v>
      </c>
      <c r="V140" s="44" t="e">
        <f>U140*44/28*Forside!$B$5</f>
        <v>#N/A</v>
      </c>
      <c r="W140" s="44">
        <f t="shared" si="35"/>
        <v>0</v>
      </c>
      <c r="X140" s="12">
        <f>D140*Forside!$B$8</f>
        <v>0</v>
      </c>
      <c r="Y140" s="54" t="e">
        <f>VLOOKUP(B140,'Data_efterafgrøder og udlæg'!$A$3:$Q$14,COLUMN('Data_efterafgrøder og udlæg'!L137),FALSE)</f>
        <v>#N/A</v>
      </c>
      <c r="Z140" s="54" t="e">
        <f>Y140*Forside!$B$9</f>
        <v>#N/A</v>
      </c>
      <c r="AA140" s="54" t="e">
        <f>VLOOKUP(B140,'Data_efterafgrøder og udlæg'!$A$3:$Q$14,COLUMN('Data_efterafgrøder og udlæg'!M137),FALSE)</f>
        <v>#N/A</v>
      </c>
      <c r="AB140" s="12" t="e">
        <f>Forside!$B$10*AA140</f>
        <v>#N/A</v>
      </c>
      <c r="AC140" s="53" t="e">
        <f>VLOOKUP(B140,'Data_efterafgrøder og udlæg'!$A$3:$R$7,COLUMN('Data_efterafgrøder og udlæg'!P137),FALSE)</f>
        <v>#N/A</v>
      </c>
      <c r="AD140" s="45" t="e">
        <f>AC140*6.4*Forside!$B$7*U140</f>
        <v>#N/A</v>
      </c>
      <c r="AE140" s="12" t="e">
        <f>VLOOKUP(B140,'Data_efterafgrøder og udlæg'!$A$3:$Q$15,COLUMN('Data_efterafgrøder og udlæg'!O137),FALSE)</f>
        <v>#N/A</v>
      </c>
      <c r="AF140" s="45" t="e">
        <f>AE140*1.7*Forside!$B$7*Beregninger_brændstofforbrug!F138</f>
        <v>#N/A</v>
      </c>
      <c r="AG140" s="44" t="e">
        <f t="shared" si="36"/>
        <v>#N/A</v>
      </c>
      <c r="AH140" s="12"/>
      <c r="AI140" s="12">
        <f>AH140*4.6*Forside!$B$6</f>
        <v>0</v>
      </c>
      <c r="AJ140" s="92" t="e">
        <f t="shared" si="27"/>
        <v>#N/A</v>
      </c>
      <c r="AK140" s="45" t="e">
        <f>AJ140*44/28*Forside!$B$5</f>
        <v>#N/A</v>
      </c>
      <c r="AL140" s="44" t="e">
        <f t="shared" si="28"/>
        <v>#N/A</v>
      </c>
      <c r="AM140" s="44" t="e">
        <f t="shared" si="29"/>
        <v>#N/A</v>
      </c>
      <c r="AN140" s="44" t="e">
        <f t="shared" si="30"/>
        <v>#N/A</v>
      </c>
    </row>
    <row r="141" spans="1:40" x14ac:dyDescent="0.2">
      <c r="A141" s="2">
        <f>Forside!B151</f>
        <v>0</v>
      </c>
      <c r="B141" s="2">
        <f>Forside!C151</f>
        <v>0</v>
      </c>
      <c r="C141" s="59">
        <f>Forside!G151</f>
        <v>0</v>
      </c>
      <c r="D141" s="59">
        <f>Forside!K151</f>
        <v>0</v>
      </c>
      <c r="E141" s="59">
        <f>Forside!N151</f>
        <v>0</v>
      </c>
      <c r="F141" s="108" t="e">
        <f>E141*(1/((1-VLOOKUP(B141,'Data_efterafgrøder og udlæg'!$A$3:$J$15,COLUMN('Data_efterafgrøder og udlæg'!$C$1),FALSE))*VLOOKUP(B141,'Data_efterafgrøder og udlæg'!$A$3:$I$12,COLUMN('Data_efterafgrøder og udlæg'!$B$1),FALSE)))</f>
        <v>#N/A</v>
      </c>
      <c r="G141" s="108" t="e">
        <f>F141*VLOOKUP(B141,'Data_efterafgrøder og udlæg'!$A$3:$H$12,COLUMN('Data_efterafgrøder og udlæg'!$C$1),FALSE)</f>
        <v>#N/A</v>
      </c>
      <c r="H141" s="110" t="e">
        <f t="shared" si="31"/>
        <v>#N/A</v>
      </c>
      <c r="I141" s="108" t="e">
        <f>IF(VLOOKUP(B141,'Data_efterafgrøder og udlæg'!$A$3:$O$13,COLUMN('Data_efterafgrøder og udlæg'!$N$1),FALSE)="Ja",(G141+H141),F141)</f>
        <v>#N/A</v>
      </c>
      <c r="J141" s="110" t="e">
        <f t="shared" si="32"/>
        <v>#N/A</v>
      </c>
      <c r="K141" s="110" t="e">
        <f t="shared" si="33"/>
        <v>#N/A</v>
      </c>
      <c r="L141" s="110" t="e">
        <f>VLOOKUP(B141,'Data_efterafgrøder og udlæg'!$A$3:$V$16,COLUMN('Data_efterafgrøder og udlæg'!J138),FALSE)</f>
        <v>#N/A</v>
      </c>
      <c r="M141" s="108" t="e">
        <f>K141*VLOOKUP(B141,'Data_efterafgrøder og udlæg'!$A$3:$Q$12,COLUMN('Data_efterafgrøder og udlæg'!D138),FALSE)*VLOOKUP(B141,'Data_efterafgrøder og udlæg'!$A$3:$R$14,COLUMN('Data_efterafgrøder og udlæg'!E138),FALSE)</f>
        <v>#N/A</v>
      </c>
      <c r="N141" s="108" t="e">
        <f t="shared" si="34"/>
        <v>#N/A</v>
      </c>
      <c r="O141" s="12">
        <f>D141*Forside!$B$3/100</f>
        <v>0</v>
      </c>
      <c r="P141" s="44">
        <f>O141*44/28*Forside!$B$5</f>
        <v>0</v>
      </c>
      <c r="Q141" s="45" t="e">
        <f>H141*VLOOKUP(B141,'Data_efterafgrøder og udlæg'!$A$3:$O$10,COLUMN('Data_efterafgrøder og udlæg'!$H$3),FALSE)</f>
        <v>#N/A</v>
      </c>
      <c r="R141" s="12" t="e">
        <f>Q141*Forside!$B$3/100</f>
        <v>#N/A</v>
      </c>
      <c r="S141" s="44" t="e">
        <f>R141*44/28*Forside!$B$5</f>
        <v>#N/A</v>
      </c>
      <c r="T141" s="45" t="e">
        <f>G141*VLOOKUP(B141,'Data_efterafgrøder og udlæg'!$A$3:$O$10,COLUMN('Data_efterafgrøder og udlæg'!$G$3),FALSE)</f>
        <v>#N/A</v>
      </c>
      <c r="U141" s="45" t="e">
        <f>T141*Forside!$B$3/100</f>
        <v>#N/A</v>
      </c>
      <c r="V141" s="44" t="e">
        <f>U141*44/28*Forside!$B$5</f>
        <v>#N/A</v>
      </c>
      <c r="W141" s="44">
        <f t="shared" si="35"/>
        <v>0</v>
      </c>
      <c r="X141" s="12">
        <f>D141*Forside!$B$8</f>
        <v>0</v>
      </c>
      <c r="Y141" s="54" t="e">
        <f>VLOOKUP(B141,'Data_efterafgrøder og udlæg'!$A$3:$Q$14,COLUMN('Data_efterafgrøder og udlæg'!L138),FALSE)</f>
        <v>#N/A</v>
      </c>
      <c r="Z141" s="54" t="e">
        <f>Y141*Forside!$B$9</f>
        <v>#N/A</v>
      </c>
      <c r="AA141" s="54" t="e">
        <f>VLOOKUP(B141,'Data_efterafgrøder og udlæg'!$A$3:$Q$14,COLUMN('Data_efterafgrøder og udlæg'!M138),FALSE)</f>
        <v>#N/A</v>
      </c>
      <c r="AB141" s="12" t="e">
        <f>Forside!$B$10*AA141</f>
        <v>#N/A</v>
      </c>
      <c r="AC141" s="53" t="e">
        <f>VLOOKUP(B141,'Data_efterafgrøder og udlæg'!$A$3:$R$7,COLUMN('Data_efterafgrøder og udlæg'!P138),FALSE)</f>
        <v>#N/A</v>
      </c>
      <c r="AD141" s="45" t="e">
        <f>AC141*6.4*Forside!$B$7*U141</f>
        <v>#N/A</v>
      </c>
      <c r="AE141" s="12" t="e">
        <f>VLOOKUP(B141,'Data_efterafgrøder og udlæg'!$A$3:$Q$15,COLUMN('Data_efterafgrøder og udlæg'!O138),FALSE)</f>
        <v>#N/A</v>
      </c>
      <c r="AF141" s="45" t="e">
        <f>AE141*1.7*Forside!$B$7*Beregninger_brændstofforbrug!F139</f>
        <v>#N/A</v>
      </c>
      <c r="AG141" s="44" t="e">
        <f t="shared" si="36"/>
        <v>#N/A</v>
      </c>
      <c r="AH141" s="12"/>
      <c r="AI141" s="12">
        <f>AH141*4.6*Forside!$B$6</f>
        <v>0</v>
      </c>
      <c r="AJ141" s="92" t="e">
        <f t="shared" si="27"/>
        <v>#N/A</v>
      </c>
      <c r="AK141" s="45" t="e">
        <f>AJ141*44/28*Forside!$B$5</f>
        <v>#N/A</v>
      </c>
      <c r="AL141" s="44" t="e">
        <f t="shared" si="28"/>
        <v>#N/A</v>
      </c>
      <c r="AM141" s="44" t="e">
        <f t="shared" si="29"/>
        <v>#N/A</v>
      </c>
      <c r="AN141" s="44" t="e">
        <f t="shared" si="30"/>
        <v>#N/A</v>
      </c>
    </row>
    <row r="142" spans="1:40" x14ac:dyDescent="0.2">
      <c r="A142" s="2">
        <f>Forside!B152</f>
        <v>0</v>
      </c>
      <c r="B142" s="2">
        <f>Forside!C152</f>
        <v>0</v>
      </c>
      <c r="C142" s="59">
        <f>Forside!G152</f>
        <v>0</v>
      </c>
      <c r="D142" s="59">
        <f>Forside!K152</f>
        <v>0</v>
      </c>
      <c r="E142" s="59">
        <f>Forside!N152</f>
        <v>0</v>
      </c>
      <c r="F142" s="108" t="e">
        <f>E142*(1/((1-VLOOKUP(B142,'Data_efterafgrøder og udlæg'!$A$3:$J$15,COLUMN('Data_efterafgrøder og udlæg'!$C$1),FALSE))*VLOOKUP(B142,'Data_efterafgrøder og udlæg'!$A$3:$I$12,COLUMN('Data_efterafgrøder og udlæg'!$B$1),FALSE)))</f>
        <v>#N/A</v>
      </c>
      <c r="G142" s="108" t="e">
        <f>F142*VLOOKUP(B142,'Data_efterafgrøder og udlæg'!$A$3:$H$12,COLUMN('Data_efterafgrøder og udlæg'!$C$1),FALSE)</f>
        <v>#N/A</v>
      </c>
      <c r="H142" s="110" t="e">
        <f t="shared" si="31"/>
        <v>#N/A</v>
      </c>
      <c r="I142" s="108" t="e">
        <f>IF(VLOOKUP(B142,'Data_efterafgrøder og udlæg'!$A$3:$O$13,COLUMN('Data_efterafgrøder og udlæg'!$N$1),FALSE)="Ja",(G142+H142),F142)</f>
        <v>#N/A</v>
      </c>
      <c r="J142" s="110" t="e">
        <f t="shared" si="32"/>
        <v>#N/A</v>
      </c>
      <c r="K142" s="110" t="e">
        <f t="shared" si="33"/>
        <v>#N/A</v>
      </c>
      <c r="L142" s="110" t="e">
        <f>VLOOKUP(B142,'Data_efterafgrøder og udlæg'!$A$3:$V$16,COLUMN('Data_efterafgrøder og udlæg'!J139),FALSE)</f>
        <v>#N/A</v>
      </c>
      <c r="M142" s="108" t="e">
        <f>K142*VLOOKUP(B142,'Data_efterafgrøder og udlæg'!$A$3:$Q$12,COLUMN('Data_efterafgrøder og udlæg'!D139),FALSE)*VLOOKUP(B142,'Data_efterafgrøder og udlæg'!$A$3:$R$14,COLUMN('Data_efterafgrøder og udlæg'!E139),FALSE)</f>
        <v>#N/A</v>
      </c>
      <c r="N142" s="108" t="e">
        <f t="shared" si="34"/>
        <v>#N/A</v>
      </c>
      <c r="O142" s="12">
        <f>D142*Forside!$B$3/100</f>
        <v>0</v>
      </c>
      <c r="P142" s="44">
        <f>O142*44/28*Forside!$B$5</f>
        <v>0</v>
      </c>
      <c r="Q142" s="45" t="e">
        <f>H142*VLOOKUP(B142,'Data_efterafgrøder og udlæg'!$A$3:$O$10,COLUMN('Data_efterafgrøder og udlæg'!$H$3),FALSE)</f>
        <v>#N/A</v>
      </c>
      <c r="R142" s="12" t="e">
        <f>Q142*Forside!$B$3/100</f>
        <v>#N/A</v>
      </c>
      <c r="S142" s="44" t="e">
        <f>R142*44/28*Forside!$B$5</f>
        <v>#N/A</v>
      </c>
      <c r="T142" s="45" t="e">
        <f>G142*VLOOKUP(B142,'Data_efterafgrøder og udlæg'!$A$3:$O$10,COLUMN('Data_efterafgrøder og udlæg'!$G$3),FALSE)</f>
        <v>#N/A</v>
      </c>
      <c r="U142" s="45" t="e">
        <f>T142*Forside!$B$3/100</f>
        <v>#N/A</v>
      </c>
      <c r="V142" s="44" t="e">
        <f>U142*44/28*Forside!$B$5</f>
        <v>#N/A</v>
      </c>
      <c r="W142" s="44">
        <f t="shared" si="35"/>
        <v>0</v>
      </c>
      <c r="X142" s="12">
        <f>D142*Forside!$B$8</f>
        <v>0</v>
      </c>
      <c r="Y142" s="54" t="e">
        <f>VLOOKUP(B142,'Data_efterafgrøder og udlæg'!$A$3:$Q$14,COLUMN('Data_efterafgrøder og udlæg'!L139),FALSE)</f>
        <v>#N/A</v>
      </c>
      <c r="Z142" s="54" t="e">
        <f>Y142*Forside!$B$9</f>
        <v>#N/A</v>
      </c>
      <c r="AA142" s="54" t="e">
        <f>VLOOKUP(B142,'Data_efterafgrøder og udlæg'!$A$3:$Q$14,COLUMN('Data_efterafgrøder og udlæg'!M139),FALSE)</f>
        <v>#N/A</v>
      </c>
      <c r="AB142" s="12" t="e">
        <f>Forside!$B$10*AA142</f>
        <v>#N/A</v>
      </c>
      <c r="AC142" s="53" t="e">
        <f>VLOOKUP(B142,'Data_efterafgrøder og udlæg'!$A$3:$R$7,COLUMN('Data_efterafgrøder og udlæg'!P139),FALSE)</f>
        <v>#N/A</v>
      </c>
      <c r="AD142" s="45" t="e">
        <f>AC142*6.4*Forside!$B$7*U142</f>
        <v>#N/A</v>
      </c>
      <c r="AE142" s="12" t="e">
        <f>VLOOKUP(B142,'Data_efterafgrøder og udlæg'!$A$3:$Q$15,COLUMN('Data_efterafgrøder og udlæg'!O139),FALSE)</f>
        <v>#N/A</v>
      </c>
      <c r="AF142" s="45" t="e">
        <f>AE142*1.7*Forside!$B$7*Beregninger_brændstofforbrug!F140</f>
        <v>#N/A</v>
      </c>
      <c r="AG142" s="44" t="e">
        <f t="shared" si="36"/>
        <v>#N/A</v>
      </c>
      <c r="AH142" s="12"/>
      <c r="AI142" s="12">
        <f>AH142*4.6*Forside!$B$6</f>
        <v>0</v>
      </c>
      <c r="AJ142" s="92" t="e">
        <f t="shared" si="27"/>
        <v>#N/A</v>
      </c>
      <c r="AK142" s="45" t="e">
        <f>AJ142*44/28*Forside!$B$5</f>
        <v>#N/A</v>
      </c>
      <c r="AL142" s="44" t="e">
        <f t="shared" si="28"/>
        <v>#N/A</v>
      </c>
      <c r="AM142" s="44" t="e">
        <f t="shared" si="29"/>
        <v>#N/A</v>
      </c>
      <c r="AN142" s="44" t="e">
        <f t="shared" si="30"/>
        <v>#N/A</v>
      </c>
    </row>
    <row r="143" spans="1:40" x14ac:dyDescent="0.2">
      <c r="A143" s="2">
        <f>Forside!B153</f>
        <v>0</v>
      </c>
      <c r="B143" s="2">
        <f>Forside!C153</f>
        <v>0</v>
      </c>
      <c r="C143" s="59">
        <f>Forside!G153</f>
        <v>0</v>
      </c>
      <c r="D143" s="59">
        <f>Forside!K153</f>
        <v>0</v>
      </c>
      <c r="E143" s="59">
        <f>Forside!N153</f>
        <v>0</v>
      </c>
      <c r="F143" s="108" t="e">
        <f>E143*(1/((1-VLOOKUP(B143,'Data_efterafgrøder og udlæg'!$A$3:$J$15,COLUMN('Data_efterafgrøder og udlæg'!$C$1),FALSE))*VLOOKUP(B143,'Data_efterafgrøder og udlæg'!$A$3:$I$12,COLUMN('Data_efterafgrøder og udlæg'!$B$1),FALSE)))</f>
        <v>#N/A</v>
      </c>
      <c r="G143" s="108" t="e">
        <f>F143*VLOOKUP(B143,'Data_efterafgrøder og udlæg'!$A$3:$H$12,COLUMN('Data_efterafgrøder og udlæg'!$C$1),FALSE)</f>
        <v>#N/A</v>
      </c>
      <c r="H143" s="110" t="e">
        <f t="shared" si="31"/>
        <v>#N/A</v>
      </c>
      <c r="I143" s="108" t="e">
        <f>IF(VLOOKUP(B143,'Data_efterafgrøder og udlæg'!$A$3:$O$13,COLUMN('Data_efterafgrøder og udlæg'!$N$1),FALSE)="Ja",(G143+H143),F143)</f>
        <v>#N/A</v>
      </c>
      <c r="J143" s="110" t="e">
        <f t="shared" si="32"/>
        <v>#N/A</v>
      </c>
      <c r="K143" s="110" t="e">
        <f t="shared" si="33"/>
        <v>#N/A</v>
      </c>
      <c r="L143" s="110" t="e">
        <f>VLOOKUP(B143,'Data_efterafgrøder og udlæg'!$A$3:$V$16,COLUMN('Data_efterafgrøder og udlæg'!J140),FALSE)</f>
        <v>#N/A</v>
      </c>
      <c r="M143" s="108" t="e">
        <f>K143*VLOOKUP(B143,'Data_efterafgrøder og udlæg'!$A$3:$Q$12,COLUMN('Data_efterafgrøder og udlæg'!D140),FALSE)*VLOOKUP(B143,'Data_efterafgrøder og udlæg'!$A$3:$R$14,COLUMN('Data_efterafgrøder og udlæg'!E140),FALSE)</f>
        <v>#N/A</v>
      </c>
      <c r="N143" s="108" t="e">
        <f t="shared" si="34"/>
        <v>#N/A</v>
      </c>
      <c r="O143" s="12">
        <f>D143*Forside!$B$3/100</f>
        <v>0</v>
      </c>
      <c r="P143" s="44">
        <f>O143*44/28*Forside!$B$5</f>
        <v>0</v>
      </c>
      <c r="Q143" s="45" t="e">
        <f>H143*VLOOKUP(B143,'Data_efterafgrøder og udlæg'!$A$3:$O$10,COLUMN('Data_efterafgrøder og udlæg'!$H$3),FALSE)</f>
        <v>#N/A</v>
      </c>
      <c r="R143" s="12" t="e">
        <f>Q143*Forside!$B$3/100</f>
        <v>#N/A</v>
      </c>
      <c r="S143" s="44" t="e">
        <f>R143*44/28*Forside!$B$5</f>
        <v>#N/A</v>
      </c>
      <c r="T143" s="45" t="e">
        <f>G143*VLOOKUP(B143,'Data_efterafgrøder og udlæg'!$A$3:$O$10,COLUMN('Data_efterafgrøder og udlæg'!$G$3),FALSE)</f>
        <v>#N/A</v>
      </c>
      <c r="U143" s="45" t="e">
        <f>T143*Forside!$B$3/100</f>
        <v>#N/A</v>
      </c>
      <c r="V143" s="44" t="e">
        <f>U143*44/28*Forside!$B$5</f>
        <v>#N/A</v>
      </c>
      <c r="W143" s="44">
        <f t="shared" si="35"/>
        <v>0</v>
      </c>
      <c r="X143" s="12">
        <f>D143*Forside!$B$8</f>
        <v>0</v>
      </c>
      <c r="Y143" s="54" t="e">
        <f>VLOOKUP(B143,'Data_efterafgrøder og udlæg'!$A$3:$Q$14,COLUMN('Data_efterafgrøder og udlæg'!L140),FALSE)</f>
        <v>#N/A</v>
      </c>
      <c r="Z143" s="54" t="e">
        <f>Y143*Forside!$B$9</f>
        <v>#N/A</v>
      </c>
      <c r="AA143" s="54" t="e">
        <f>VLOOKUP(B143,'Data_efterafgrøder og udlæg'!$A$3:$Q$14,COLUMN('Data_efterafgrøder og udlæg'!M140),FALSE)</f>
        <v>#N/A</v>
      </c>
      <c r="AB143" s="12" t="e">
        <f>Forside!$B$10*AA143</f>
        <v>#N/A</v>
      </c>
      <c r="AC143" s="53" t="e">
        <f>VLOOKUP(B143,'Data_efterafgrøder og udlæg'!$A$3:$R$7,COLUMN('Data_efterafgrøder og udlæg'!P140),FALSE)</f>
        <v>#N/A</v>
      </c>
      <c r="AD143" s="45" t="e">
        <f>AC143*6.4*Forside!$B$7*U143</f>
        <v>#N/A</v>
      </c>
      <c r="AE143" s="12" t="e">
        <f>VLOOKUP(B143,'Data_efterafgrøder og udlæg'!$A$3:$Q$15,COLUMN('Data_efterafgrøder og udlæg'!O140),FALSE)</f>
        <v>#N/A</v>
      </c>
      <c r="AF143" s="45" t="e">
        <f>AE143*1.7*Forside!$B$7*Beregninger_brændstofforbrug!F141</f>
        <v>#N/A</v>
      </c>
      <c r="AG143" s="44" t="e">
        <f t="shared" si="36"/>
        <v>#N/A</v>
      </c>
      <c r="AH143" s="12"/>
      <c r="AI143" s="12">
        <f>AH143*4.6*Forside!$B$6</f>
        <v>0</v>
      </c>
      <c r="AJ143" s="92" t="e">
        <f t="shared" si="27"/>
        <v>#N/A</v>
      </c>
      <c r="AK143" s="45" t="e">
        <f>AJ143*44/28*Forside!$B$5</f>
        <v>#N/A</v>
      </c>
      <c r="AL143" s="44" t="e">
        <f t="shared" si="28"/>
        <v>#N/A</v>
      </c>
      <c r="AM143" s="44" t="e">
        <f t="shared" si="29"/>
        <v>#N/A</v>
      </c>
      <c r="AN143" s="44" t="e">
        <f t="shared" si="30"/>
        <v>#N/A</v>
      </c>
    </row>
    <row r="144" spans="1:40" x14ac:dyDescent="0.2">
      <c r="A144" s="2">
        <f>Forside!B154</f>
        <v>0</v>
      </c>
      <c r="B144" s="2">
        <f>Forside!C154</f>
        <v>0</v>
      </c>
      <c r="C144" s="59">
        <f>Forside!G154</f>
        <v>0</v>
      </c>
      <c r="D144" s="59">
        <f>Forside!K154</f>
        <v>0</v>
      </c>
      <c r="E144" s="59">
        <f>Forside!N154</f>
        <v>0</v>
      </c>
      <c r="F144" s="108" t="e">
        <f>E144*(1/((1-VLOOKUP(B144,'Data_efterafgrøder og udlæg'!$A$3:$J$15,COLUMN('Data_efterafgrøder og udlæg'!$C$1),FALSE))*VLOOKUP(B144,'Data_efterafgrøder og udlæg'!$A$3:$I$12,COLUMN('Data_efterafgrøder og udlæg'!$B$1),FALSE)))</f>
        <v>#N/A</v>
      </c>
      <c r="G144" s="108" t="e">
        <f>F144*VLOOKUP(B144,'Data_efterafgrøder og udlæg'!$A$3:$H$12,COLUMN('Data_efterafgrøder og udlæg'!$C$1),FALSE)</f>
        <v>#N/A</v>
      </c>
      <c r="H144" s="110" t="e">
        <f t="shared" si="31"/>
        <v>#N/A</v>
      </c>
      <c r="I144" s="108" t="e">
        <f>IF(VLOOKUP(B144,'Data_efterafgrøder og udlæg'!$A$3:$O$13,COLUMN('Data_efterafgrøder og udlæg'!$N$1),FALSE)="Ja",(G144+H144),F144)</f>
        <v>#N/A</v>
      </c>
      <c r="J144" s="110" t="e">
        <f t="shared" si="32"/>
        <v>#N/A</v>
      </c>
      <c r="K144" s="110" t="e">
        <f t="shared" si="33"/>
        <v>#N/A</v>
      </c>
      <c r="L144" s="110" t="e">
        <f>VLOOKUP(B144,'Data_efterafgrøder og udlæg'!$A$3:$V$16,COLUMN('Data_efterafgrøder og udlæg'!J141),FALSE)</f>
        <v>#N/A</v>
      </c>
      <c r="M144" s="108" t="e">
        <f>K144*VLOOKUP(B144,'Data_efterafgrøder og udlæg'!$A$3:$Q$12,COLUMN('Data_efterafgrøder og udlæg'!D141),FALSE)*VLOOKUP(B144,'Data_efterafgrøder og udlæg'!$A$3:$R$14,COLUMN('Data_efterafgrøder og udlæg'!E141),FALSE)</f>
        <v>#N/A</v>
      </c>
      <c r="N144" s="108" t="e">
        <f t="shared" si="34"/>
        <v>#N/A</v>
      </c>
      <c r="O144" s="12">
        <f>D144*Forside!$B$3/100</f>
        <v>0</v>
      </c>
      <c r="P144" s="44">
        <f>O144*44/28*Forside!$B$5</f>
        <v>0</v>
      </c>
      <c r="Q144" s="45" t="e">
        <f>H144*VLOOKUP(B144,'Data_efterafgrøder og udlæg'!$A$3:$O$10,COLUMN('Data_efterafgrøder og udlæg'!$H$3),FALSE)</f>
        <v>#N/A</v>
      </c>
      <c r="R144" s="12" t="e">
        <f>Q144*Forside!$B$3/100</f>
        <v>#N/A</v>
      </c>
      <c r="S144" s="44" t="e">
        <f>R144*44/28*Forside!$B$5</f>
        <v>#N/A</v>
      </c>
      <c r="T144" s="45" t="e">
        <f>G144*VLOOKUP(B144,'Data_efterafgrøder og udlæg'!$A$3:$O$10,COLUMN('Data_efterafgrøder og udlæg'!$G$3),FALSE)</f>
        <v>#N/A</v>
      </c>
      <c r="U144" s="45" t="e">
        <f>T144*Forside!$B$3/100</f>
        <v>#N/A</v>
      </c>
      <c r="V144" s="44" t="e">
        <f>U144*44/28*Forside!$B$5</f>
        <v>#N/A</v>
      </c>
      <c r="W144" s="44">
        <f t="shared" si="35"/>
        <v>0</v>
      </c>
      <c r="X144" s="12">
        <f>D144*Forside!$B$8</f>
        <v>0</v>
      </c>
      <c r="Y144" s="54" t="e">
        <f>VLOOKUP(B144,'Data_efterafgrøder og udlæg'!$A$3:$Q$14,COLUMN('Data_efterafgrøder og udlæg'!L141),FALSE)</f>
        <v>#N/A</v>
      </c>
      <c r="Z144" s="54" t="e">
        <f>Y144*Forside!$B$9</f>
        <v>#N/A</v>
      </c>
      <c r="AA144" s="54" t="e">
        <f>VLOOKUP(B144,'Data_efterafgrøder og udlæg'!$A$3:$Q$14,COLUMN('Data_efterafgrøder og udlæg'!M141),FALSE)</f>
        <v>#N/A</v>
      </c>
      <c r="AB144" s="12" t="e">
        <f>Forside!$B$10*AA144</f>
        <v>#N/A</v>
      </c>
      <c r="AC144" s="53" t="e">
        <f>VLOOKUP(B144,'Data_efterafgrøder og udlæg'!$A$3:$R$7,COLUMN('Data_efterafgrøder og udlæg'!P141),FALSE)</f>
        <v>#N/A</v>
      </c>
      <c r="AD144" s="45" t="e">
        <f>AC144*6.4*Forside!$B$7*U144</f>
        <v>#N/A</v>
      </c>
      <c r="AE144" s="12" t="e">
        <f>VLOOKUP(B144,'Data_efterafgrøder og udlæg'!$A$3:$Q$15,COLUMN('Data_efterafgrøder og udlæg'!O141),FALSE)</f>
        <v>#N/A</v>
      </c>
      <c r="AF144" s="45" t="e">
        <f>AE144*1.7*Forside!$B$7*Beregninger_brændstofforbrug!F142</f>
        <v>#N/A</v>
      </c>
      <c r="AG144" s="44" t="e">
        <f t="shared" si="36"/>
        <v>#N/A</v>
      </c>
      <c r="AH144" s="12"/>
      <c r="AI144" s="12">
        <f>AH144*4.6*Forside!$B$6</f>
        <v>0</v>
      </c>
      <c r="AJ144" s="92" t="e">
        <f t="shared" si="27"/>
        <v>#N/A</v>
      </c>
      <c r="AK144" s="45" t="e">
        <f>AJ144*44/28*Forside!$B$5</f>
        <v>#N/A</v>
      </c>
      <c r="AL144" s="44" t="e">
        <f t="shared" si="28"/>
        <v>#N/A</v>
      </c>
      <c r="AM144" s="44" t="e">
        <f t="shared" si="29"/>
        <v>#N/A</v>
      </c>
      <c r="AN144" s="44" t="e">
        <f t="shared" si="30"/>
        <v>#N/A</v>
      </c>
    </row>
    <row r="145" spans="1:40" x14ac:dyDescent="0.2">
      <c r="A145" s="2">
        <f>Forside!B155</f>
        <v>0</v>
      </c>
      <c r="B145" s="2">
        <f>Forside!C155</f>
        <v>0</v>
      </c>
      <c r="C145" s="59">
        <f>Forside!G155</f>
        <v>0</v>
      </c>
      <c r="D145" s="59">
        <f>Forside!K155</f>
        <v>0</v>
      </c>
      <c r="E145" s="59">
        <f>Forside!N155</f>
        <v>0</v>
      </c>
      <c r="F145" s="108" t="e">
        <f>E145*(1/((1-VLOOKUP(B145,'Data_efterafgrøder og udlæg'!$A$3:$J$15,COLUMN('Data_efterafgrøder og udlæg'!$C$1),FALSE))*VLOOKUP(B145,'Data_efterafgrøder og udlæg'!$A$3:$I$12,COLUMN('Data_efterafgrøder og udlæg'!$B$1),FALSE)))</f>
        <v>#N/A</v>
      </c>
      <c r="G145" s="108" t="e">
        <f>F145*VLOOKUP(B145,'Data_efterafgrøder og udlæg'!$A$3:$H$12,COLUMN('Data_efterafgrøder og udlæg'!$C$1),FALSE)</f>
        <v>#N/A</v>
      </c>
      <c r="H145" s="110" t="e">
        <f t="shared" si="31"/>
        <v>#N/A</v>
      </c>
      <c r="I145" s="108" t="e">
        <f>IF(VLOOKUP(B145,'Data_efterafgrøder og udlæg'!$A$3:$O$13,COLUMN('Data_efterafgrøder og udlæg'!$N$1),FALSE)="Ja",(G145+H145),F145)</f>
        <v>#N/A</v>
      </c>
      <c r="J145" s="110" t="e">
        <f t="shared" si="32"/>
        <v>#N/A</v>
      </c>
      <c r="K145" s="110" t="e">
        <f t="shared" si="33"/>
        <v>#N/A</v>
      </c>
      <c r="L145" s="110" t="e">
        <f>VLOOKUP(B145,'Data_efterafgrøder og udlæg'!$A$3:$V$16,COLUMN('Data_efterafgrøder og udlæg'!J142),FALSE)</f>
        <v>#N/A</v>
      </c>
      <c r="M145" s="108" t="e">
        <f>K145*VLOOKUP(B145,'Data_efterafgrøder og udlæg'!$A$3:$Q$12,COLUMN('Data_efterafgrøder og udlæg'!D142),FALSE)*VLOOKUP(B145,'Data_efterafgrøder og udlæg'!$A$3:$R$14,COLUMN('Data_efterafgrøder og udlæg'!E142),FALSE)</f>
        <v>#N/A</v>
      </c>
      <c r="N145" s="108" t="e">
        <f t="shared" si="34"/>
        <v>#N/A</v>
      </c>
      <c r="O145" s="12">
        <f>D145*Forside!$B$3/100</f>
        <v>0</v>
      </c>
      <c r="P145" s="44">
        <f>O145*44/28*Forside!$B$5</f>
        <v>0</v>
      </c>
      <c r="Q145" s="45" t="e">
        <f>H145*VLOOKUP(B145,'Data_efterafgrøder og udlæg'!$A$3:$O$10,COLUMN('Data_efterafgrøder og udlæg'!$H$3),FALSE)</f>
        <v>#N/A</v>
      </c>
      <c r="R145" s="12" t="e">
        <f>Q145*Forside!$B$3/100</f>
        <v>#N/A</v>
      </c>
      <c r="S145" s="44" t="e">
        <f>R145*44/28*Forside!$B$5</f>
        <v>#N/A</v>
      </c>
      <c r="T145" s="45" t="e">
        <f>G145*VLOOKUP(B145,'Data_efterafgrøder og udlæg'!$A$3:$O$10,COLUMN('Data_efterafgrøder og udlæg'!$G$3),FALSE)</f>
        <v>#N/A</v>
      </c>
      <c r="U145" s="45" t="e">
        <f>T145*Forside!$B$3/100</f>
        <v>#N/A</v>
      </c>
      <c r="V145" s="44" t="e">
        <f>U145*44/28*Forside!$B$5</f>
        <v>#N/A</v>
      </c>
      <c r="W145" s="44">
        <f t="shared" si="35"/>
        <v>0</v>
      </c>
      <c r="X145" s="12">
        <f>D145*Forside!$B$8</f>
        <v>0</v>
      </c>
      <c r="Y145" s="54" t="e">
        <f>VLOOKUP(B145,'Data_efterafgrøder og udlæg'!$A$3:$Q$14,COLUMN('Data_efterafgrøder og udlæg'!L142),FALSE)</f>
        <v>#N/A</v>
      </c>
      <c r="Z145" s="54" t="e">
        <f>Y145*Forside!$B$9</f>
        <v>#N/A</v>
      </c>
      <c r="AA145" s="54" t="e">
        <f>VLOOKUP(B145,'Data_efterafgrøder og udlæg'!$A$3:$Q$14,COLUMN('Data_efterafgrøder og udlæg'!M142),FALSE)</f>
        <v>#N/A</v>
      </c>
      <c r="AB145" s="12" t="e">
        <f>Forside!$B$10*AA145</f>
        <v>#N/A</v>
      </c>
      <c r="AC145" s="53" t="e">
        <f>VLOOKUP(B145,'Data_efterafgrøder og udlæg'!$A$3:$R$7,COLUMN('Data_efterafgrøder og udlæg'!P142),FALSE)</f>
        <v>#N/A</v>
      </c>
      <c r="AD145" s="45" t="e">
        <f>AC145*6.4*Forside!$B$7*U145</f>
        <v>#N/A</v>
      </c>
      <c r="AE145" s="12" t="e">
        <f>VLOOKUP(B145,'Data_efterafgrøder og udlæg'!$A$3:$Q$15,COLUMN('Data_efterafgrøder og udlæg'!O142),FALSE)</f>
        <v>#N/A</v>
      </c>
      <c r="AF145" s="45" t="e">
        <f>AE145*1.7*Forside!$B$7*Beregninger_brændstofforbrug!F143</f>
        <v>#N/A</v>
      </c>
      <c r="AG145" s="44" t="e">
        <f t="shared" si="36"/>
        <v>#N/A</v>
      </c>
      <c r="AH145" s="12"/>
      <c r="AI145" s="12">
        <f>AH145*4.6*Forside!$B$6</f>
        <v>0</v>
      </c>
      <c r="AJ145" s="92" t="e">
        <f t="shared" si="27"/>
        <v>#N/A</v>
      </c>
      <c r="AK145" s="45" t="e">
        <f>AJ145*44/28*Forside!$B$5</f>
        <v>#N/A</v>
      </c>
      <c r="AL145" s="44" t="e">
        <f t="shared" si="28"/>
        <v>#N/A</v>
      </c>
      <c r="AM145" s="44" t="e">
        <f t="shared" si="29"/>
        <v>#N/A</v>
      </c>
      <c r="AN145" s="44" t="e">
        <f t="shared" si="30"/>
        <v>#N/A</v>
      </c>
    </row>
    <row r="146" spans="1:40" x14ac:dyDescent="0.2">
      <c r="A146" s="2">
        <f>Forside!B156</f>
        <v>0</v>
      </c>
      <c r="B146" s="2">
        <f>Forside!C156</f>
        <v>0</v>
      </c>
      <c r="C146" s="59">
        <f>Forside!G156</f>
        <v>0</v>
      </c>
      <c r="D146" s="59">
        <f>Forside!K156</f>
        <v>0</v>
      </c>
      <c r="E146" s="59">
        <f>Forside!N156</f>
        <v>0</v>
      </c>
      <c r="F146" s="108" t="e">
        <f>E146*(1/((1-VLOOKUP(B146,'Data_efterafgrøder og udlæg'!$A$3:$J$15,COLUMN('Data_efterafgrøder og udlæg'!$C$1),FALSE))*VLOOKUP(B146,'Data_efterafgrøder og udlæg'!$A$3:$I$12,COLUMN('Data_efterafgrøder og udlæg'!$B$1),FALSE)))</f>
        <v>#N/A</v>
      </c>
      <c r="G146" s="108" t="e">
        <f>F146*VLOOKUP(B146,'Data_efterafgrøder og udlæg'!$A$3:$H$12,COLUMN('Data_efterafgrøder og udlæg'!$C$1),FALSE)</f>
        <v>#N/A</v>
      </c>
      <c r="H146" s="110" t="e">
        <f t="shared" si="31"/>
        <v>#N/A</v>
      </c>
      <c r="I146" s="108" t="e">
        <f>IF(VLOOKUP(B146,'Data_efterafgrøder og udlæg'!$A$3:$O$13,COLUMN('Data_efterafgrøder og udlæg'!$N$1),FALSE)="Ja",(G146+H146),F146)</f>
        <v>#N/A</v>
      </c>
      <c r="J146" s="110" t="e">
        <f t="shared" si="32"/>
        <v>#N/A</v>
      </c>
      <c r="K146" s="110" t="e">
        <f t="shared" si="33"/>
        <v>#N/A</v>
      </c>
      <c r="L146" s="110" t="e">
        <f>VLOOKUP(B146,'Data_efterafgrøder og udlæg'!$A$3:$V$16,COLUMN('Data_efterafgrøder og udlæg'!J143),FALSE)</f>
        <v>#N/A</v>
      </c>
      <c r="M146" s="108" t="e">
        <f>K146*VLOOKUP(B146,'Data_efterafgrøder og udlæg'!$A$3:$Q$12,COLUMN('Data_efterafgrøder og udlæg'!D143),FALSE)*VLOOKUP(B146,'Data_efterafgrøder og udlæg'!$A$3:$R$14,COLUMN('Data_efterafgrøder og udlæg'!E143),FALSE)</f>
        <v>#N/A</v>
      </c>
      <c r="N146" s="108" t="e">
        <f t="shared" si="34"/>
        <v>#N/A</v>
      </c>
      <c r="O146" s="12">
        <f>D146*Forside!$B$3/100</f>
        <v>0</v>
      </c>
      <c r="P146" s="44">
        <f>O146*44/28*Forside!$B$5</f>
        <v>0</v>
      </c>
      <c r="Q146" s="45" t="e">
        <f>H146*VLOOKUP(B146,'Data_efterafgrøder og udlæg'!$A$3:$O$10,COLUMN('Data_efterafgrøder og udlæg'!$H$3),FALSE)</f>
        <v>#N/A</v>
      </c>
      <c r="R146" s="12" t="e">
        <f>Q146*Forside!$B$3/100</f>
        <v>#N/A</v>
      </c>
      <c r="S146" s="44" t="e">
        <f>R146*44/28*Forside!$B$5</f>
        <v>#N/A</v>
      </c>
      <c r="T146" s="45" t="e">
        <f>G146*VLOOKUP(B146,'Data_efterafgrøder og udlæg'!$A$3:$O$10,COLUMN('Data_efterafgrøder og udlæg'!$G$3),FALSE)</f>
        <v>#N/A</v>
      </c>
      <c r="U146" s="45" t="e">
        <f>T146*Forside!$B$3/100</f>
        <v>#N/A</v>
      </c>
      <c r="V146" s="44" t="e">
        <f>U146*44/28*Forside!$B$5</f>
        <v>#N/A</v>
      </c>
      <c r="W146" s="44">
        <f t="shared" si="35"/>
        <v>0</v>
      </c>
      <c r="X146" s="12">
        <f>D146*Forside!$B$8</f>
        <v>0</v>
      </c>
      <c r="Y146" s="54" t="e">
        <f>VLOOKUP(B146,'Data_efterafgrøder og udlæg'!$A$3:$Q$14,COLUMN('Data_efterafgrøder og udlæg'!L143),FALSE)</f>
        <v>#N/A</v>
      </c>
      <c r="Z146" s="54" t="e">
        <f>Y146*Forside!$B$9</f>
        <v>#N/A</v>
      </c>
      <c r="AA146" s="54" t="e">
        <f>VLOOKUP(B146,'Data_efterafgrøder og udlæg'!$A$3:$Q$14,COLUMN('Data_efterafgrøder og udlæg'!M143),FALSE)</f>
        <v>#N/A</v>
      </c>
      <c r="AB146" s="12" t="e">
        <f>Forside!$B$10*AA146</f>
        <v>#N/A</v>
      </c>
      <c r="AC146" s="53" t="e">
        <f>VLOOKUP(B146,'Data_efterafgrøder og udlæg'!$A$3:$R$7,COLUMN('Data_efterafgrøder og udlæg'!P143),FALSE)</f>
        <v>#N/A</v>
      </c>
      <c r="AD146" s="45" t="e">
        <f>AC146*6.4*Forside!$B$7*U146</f>
        <v>#N/A</v>
      </c>
      <c r="AE146" s="12" t="e">
        <f>VLOOKUP(B146,'Data_efterafgrøder og udlæg'!$A$3:$Q$15,COLUMN('Data_efterafgrøder og udlæg'!O143),FALSE)</f>
        <v>#N/A</v>
      </c>
      <c r="AF146" s="45" t="e">
        <f>AE146*1.7*Forside!$B$7*Beregninger_brændstofforbrug!F144</f>
        <v>#N/A</v>
      </c>
      <c r="AG146" s="44" t="e">
        <f t="shared" si="36"/>
        <v>#N/A</v>
      </c>
      <c r="AH146" s="12"/>
      <c r="AI146" s="12">
        <f>AH146*4.6*Forside!$B$6</f>
        <v>0</v>
      </c>
      <c r="AJ146" s="92" t="e">
        <f t="shared" si="27"/>
        <v>#N/A</v>
      </c>
      <c r="AK146" s="45" t="e">
        <f>AJ146*44/28*Forside!$B$5</f>
        <v>#N/A</v>
      </c>
      <c r="AL146" s="44" t="e">
        <f t="shared" si="28"/>
        <v>#N/A</v>
      </c>
      <c r="AM146" s="44" t="e">
        <f t="shared" si="29"/>
        <v>#N/A</v>
      </c>
      <c r="AN146" s="44" t="e">
        <f t="shared" si="30"/>
        <v>#N/A</v>
      </c>
    </row>
    <row r="147" spans="1:40" x14ac:dyDescent="0.2">
      <c r="A147" s="2">
        <f>Forside!B157</f>
        <v>0</v>
      </c>
      <c r="B147" s="2">
        <f>Forside!C157</f>
        <v>0</v>
      </c>
      <c r="C147" s="59">
        <f>Forside!G157</f>
        <v>0</v>
      </c>
      <c r="D147" s="59">
        <f>Forside!K157</f>
        <v>0</v>
      </c>
      <c r="E147" s="59">
        <f>Forside!N157</f>
        <v>0</v>
      </c>
      <c r="F147" s="108" t="e">
        <f>E147*(1/((1-VLOOKUP(B147,'Data_efterafgrøder og udlæg'!$A$3:$J$15,COLUMN('Data_efterafgrøder og udlæg'!$C$1),FALSE))*VLOOKUP(B147,'Data_efterafgrøder og udlæg'!$A$3:$I$12,COLUMN('Data_efterafgrøder og udlæg'!$B$1),FALSE)))</f>
        <v>#N/A</v>
      </c>
      <c r="G147" s="108" t="e">
        <f>F147*VLOOKUP(B147,'Data_efterafgrøder og udlæg'!$A$3:$H$12,COLUMN('Data_efterafgrøder og udlæg'!$C$1),FALSE)</f>
        <v>#N/A</v>
      </c>
      <c r="H147" s="110" t="e">
        <f t="shared" si="31"/>
        <v>#N/A</v>
      </c>
      <c r="I147" s="108" t="e">
        <f>IF(VLOOKUP(B147,'Data_efterafgrøder og udlæg'!$A$3:$O$13,COLUMN('Data_efterafgrøder og udlæg'!$N$1),FALSE)="Ja",(G147+H147),F147)</f>
        <v>#N/A</v>
      </c>
      <c r="J147" s="110" t="e">
        <f t="shared" si="32"/>
        <v>#N/A</v>
      </c>
      <c r="K147" s="110" t="e">
        <f t="shared" si="33"/>
        <v>#N/A</v>
      </c>
      <c r="L147" s="110" t="e">
        <f>VLOOKUP(B147,'Data_efterafgrøder og udlæg'!$A$3:$V$16,COLUMN('Data_efterafgrøder og udlæg'!J144),FALSE)</f>
        <v>#N/A</v>
      </c>
      <c r="M147" s="108" t="e">
        <f>K147*VLOOKUP(B147,'Data_efterafgrøder og udlæg'!$A$3:$Q$12,COLUMN('Data_efterafgrøder og udlæg'!D144),FALSE)*VLOOKUP(B147,'Data_efterafgrøder og udlæg'!$A$3:$R$14,COLUMN('Data_efterafgrøder og udlæg'!E144),FALSE)</f>
        <v>#N/A</v>
      </c>
      <c r="N147" s="108" t="e">
        <f t="shared" si="34"/>
        <v>#N/A</v>
      </c>
      <c r="O147" s="12">
        <f>D147*Forside!$B$3/100</f>
        <v>0</v>
      </c>
      <c r="P147" s="44">
        <f>O147*44/28*Forside!$B$5</f>
        <v>0</v>
      </c>
      <c r="Q147" s="45" t="e">
        <f>H147*VLOOKUP(B147,'Data_efterafgrøder og udlæg'!$A$3:$O$10,COLUMN('Data_efterafgrøder og udlæg'!$H$3),FALSE)</f>
        <v>#N/A</v>
      </c>
      <c r="R147" s="12" t="e">
        <f>Q147*Forside!$B$3/100</f>
        <v>#N/A</v>
      </c>
      <c r="S147" s="44" t="e">
        <f>R147*44/28*Forside!$B$5</f>
        <v>#N/A</v>
      </c>
      <c r="T147" s="45" t="e">
        <f>G147*VLOOKUP(B147,'Data_efterafgrøder og udlæg'!$A$3:$O$10,COLUMN('Data_efterafgrøder og udlæg'!$G$3),FALSE)</f>
        <v>#N/A</v>
      </c>
      <c r="U147" s="45" t="e">
        <f>T147*Forside!$B$3/100</f>
        <v>#N/A</v>
      </c>
      <c r="V147" s="44" t="e">
        <f>U147*44/28*Forside!$B$5</f>
        <v>#N/A</v>
      </c>
      <c r="W147" s="44">
        <f t="shared" si="35"/>
        <v>0</v>
      </c>
      <c r="X147" s="12">
        <f>D147*Forside!$B$8</f>
        <v>0</v>
      </c>
      <c r="Y147" s="54" t="e">
        <f>VLOOKUP(B147,'Data_efterafgrøder og udlæg'!$A$3:$Q$14,COLUMN('Data_efterafgrøder og udlæg'!L144),FALSE)</f>
        <v>#N/A</v>
      </c>
      <c r="Z147" s="54" t="e">
        <f>Y147*Forside!$B$9</f>
        <v>#N/A</v>
      </c>
      <c r="AA147" s="54" t="e">
        <f>VLOOKUP(B147,'Data_efterafgrøder og udlæg'!$A$3:$Q$14,COLUMN('Data_efterafgrøder og udlæg'!M144),FALSE)</f>
        <v>#N/A</v>
      </c>
      <c r="AB147" s="12" t="e">
        <f>Forside!$B$10*AA147</f>
        <v>#N/A</v>
      </c>
      <c r="AC147" s="53" t="e">
        <f>VLOOKUP(B147,'Data_efterafgrøder og udlæg'!$A$3:$R$7,COLUMN('Data_efterafgrøder og udlæg'!P144),FALSE)</f>
        <v>#N/A</v>
      </c>
      <c r="AD147" s="45" t="e">
        <f>AC147*6.4*Forside!$B$7*U147</f>
        <v>#N/A</v>
      </c>
      <c r="AE147" s="12" t="e">
        <f>VLOOKUP(B147,'Data_efterafgrøder og udlæg'!$A$3:$Q$15,COLUMN('Data_efterafgrøder og udlæg'!O144),FALSE)</f>
        <v>#N/A</v>
      </c>
      <c r="AF147" s="45" t="e">
        <f>AE147*1.7*Forside!$B$7*Beregninger_brændstofforbrug!F145</f>
        <v>#N/A</v>
      </c>
      <c r="AG147" s="44" t="e">
        <f t="shared" si="36"/>
        <v>#N/A</v>
      </c>
      <c r="AH147" s="12"/>
      <c r="AI147" s="12">
        <f>AH147*4.6*Forside!$B$6</f>
        <v>0</v>
      </c>
      <c r="AJ147" s="92" t="e">
        <f t="shared" si="27"/>
        <v>#N/A</v>
      </c>
      <c r="AK147" s="45" t="e">
        <f>AJ147*44/28*Forside!$B$5</f>
        <v>#N/A</v>
      </c>
      <c r="AL147" s="44" t="e">
        <f t="shared" si="28"/>
        <v>#N/A</v>
      </c>
      <c r="AM147" s="44" t="e">
        <f t="shared" si="29"/>
        <v>#N/A</v>
      </c>
      <c r="AN147" s="44" t="e">
        <f t="shared" si="30"/>
        <v>#N/A</v>
      </c>
    </row>
    <row r="148" spans="1:40" x14ac:dyDescent="0.2">
      <c r="A148" s="2">
        <f>Forside!B158</f>
        <v>0</v>
      </c>
      <c r="B148" s="2">
        <f>Forside!C158</f>
        <v>0</v>
      </c>
      <c r="C148" s="59">
        <f>Forside!G158</f>
        <v>0</v>
      </c>
      <c r="D148" s="59">
        <f>Forside!K158</f>
        <v>0</v>
      </c>
      <c r="E148" s="59">
        <f>Forside!N158</f>
        <v>0</v>
      </c>
      <c r="F148" s="108" t="e">
        <f>E148*(1/((1-VLOOKUP(B148,'Data_efterafgrøder og udlæg'!$A$3:$J$15,COLUMN('Data_efterafgrøder og udlæg'!$C$1),FALSE))*VLOOKUP(B148,'Data_efterafgrøder og udlæg'!$A$3:$I$12,COLUMN('Data_efterafgrøder og udlæg'!$B$1),FALSE)))</f>
        <v>#N/A</v>
      </c>
      <c r="G148" s="108" t="e">
        <f>F148*VLOOKUP(B148,'Data_efterafgrøder og udlæg'!$A$3:$H$12,COLUMN('Data_efterafgrøder og udlæg'!$C$1),FALSE)</f>
        <v>#N/A</v>
      </c>
      <c r="H148" s="110" t="e">
        <f t="shared" si="31"/>
        <v>#N/A</v>
      </c>
      <c r="I148" s="108" t="e">
        <f>IF(VLOOKUP(B148,'Data_efterafgrøder og udlæg'!$A$3:$O$13,COLUMN('Data_efterafgrøder og udlæg'!$N$1),FALSE)="Ja",(G148+H148),F148)</f>
        <v>#N/A</v>
      </c>
      <c r="J148" s="110" t="e">
        <f t="shared" si="32"/>
        <v>#N/A</v>
      </c>
      <c r="K148" s="110" t="e">
        <f t="shared" si="33"/>
        <v>#N/A</v>
      </c>
      <c r="L148" s="110" t="e">
        <f>VLOOKUP(B148,'Data_efterafgrøder og udlæg'!$A$3:$V$16,COLUMN('Data_efterafgrøder og udlæg'!J145),FALSE)</f>
        <v>#N/A</v>
      </c>
      <c r="M148" s="108" t="e">
        <f>K148*VLOOKUP(B148,'Data_efterafgrøder og udlæg'!$A$3:$Q$12,COLUMN('Data_efterafgrøder og udlæg'!D145),FALSE)*VLOOKUP(B148,'Data_efterafgrøder og udlæg'!$A$3:$R$14,COLUMN('Data_efterafgrøder og udlæg'!E145),FALSE)</f>
        <v>#N/A</v>
      </c>
      <c r="N148" s="108" t="e">
        <f t="shared" si="34"/>
        <v>#N/A</v>
      </c>
      <c r="O148" s="12">
        <f>D148*Forside!$B$3/100</f>
        <v>0</v>
      </c>
      <c r="P148" s="44">
        <f>O148*44/28*Forside!$B$5</f>
        <v>0</v>
      </c>
      <c r="Q148" s="45" t="e">
        <f>H148*VLOOKUP(B148,'Data_efterafgrøder og udlæg'!$A$3:$O$10,COLUMN('Data_efterafgrøder og udlæg'!$H$3),FALSE)</f>
        <v>#N/A</v>
      </c>
      <c r="R148" s="12" t="e">
        <f>Q148*Forside!$B$3/100</f>
        <v>#N/A</v>
      </c>
      <c r="S148" s="44" t="e">
        <f>R148*44/28*Forside!$B$5</f>
        <v>#N/A</v>
      </c>
      <c r="T148" s="45" t="e">
        <f>G148*VLOOKUP(B148,'Data_efterafgrøder og udlæg'!$A$3:$O$10,COLUMN('Data_efterafgrøder og udlæg'!$G$3),FALSE)</f>
        <v>#N/A</v>
      </c>
      <c r="U148" s="45" t="e">
        <f>T148*Forside!$B$3/100</f>
        <v>#N/A</v>
      </c>
      <c r="V148" s="44" t="e">
        <f>U148*44/28*Forside!$B$5</f>
        <v>#N/A</v>
      </c>
      <c r="W148" s="44">
        <f t="shared" si="35"/>
        <v>0</v>
      </c>
      <c r="X148" s="12">
        <f>D148*Forside!$B$8</f>
        <v>0</v>
      </c>
      <c r="Y148" s="54" t="e">
        <f>VLOOKUP(B148,'Data_efterafgrøder og udlæg'!$A$3:$Q$14,COLUMN('Data_efterafgrøder og udlæg'!L145),FALSE)</f>
        <v>#N/A</v>
      </c>
      <c r="Z148" s="54" t="e">
        <f>Y148*Forside!$B$9</f>
        <v>#N/A</v>
      </c>
      <c r="AA148" s="54" t="e">
        <f>VLOOKUP(B148,'Data_efterafgrøder og udlæg'!$A$3:$Q$14,COLUMN('Data_efterafgrøder og udlæg'!M145),FALSE)</f>
        <v>#N/A</v>
      </c>
      <c r="AB148" s="12" t="e">
        <f>Forside!$B$10*AA148</f>
        <v>#N/A</v>
      </c>
      <c r="AC148" s="53" t="e">
        <f>VLOOKUP(B148,'Data_efterafgrøder og udlæg'!$A$3:$R$7,COLUMN('Data_efterafgrøder og udlæg'!P145),FALSE)</f>
        <v>#N/A</v>
      </c>
      <c r="AD148" s="45" t="e">
        <f>AC148*6.4*Forside!$B$7*U148</f>
        <v>#N/A</v>
      </c>
      <c r="AE148" s="12" t="e">
        <f>VLOOKUP(B148,'Data_efterafgrøder og udlæg'!$A$3:$Q$15,COLUMN('Data_efterafgrøder og udlæg'!O145),FALSE)</f>
        <v>#N/A</v>
      </c>
      <c r="AF148" s="45" t="e">
        <f>AE148*1.7*Forside!$B$7*Beregninger_brændstofforbrug!F146</f>
        <v>#N/A</v>
      </c>
      <c r="AG148" s="44" t="e">
        <f t="shared" si="36"/>
        <v>#N/A</v>
      </c>
      <c r="AH148" s="12"/>
      <c r="AI148" s="12">
        <f>AH148*4.6*Forside!$B$6</f>
        <v>0</v>
      </c>
      <c r="AJ148" s="92" t="e">
        <f t="shared" si="27"/>
        <v>#N/A</v>
      </c>
      <c r="AK148" s="45" t="e">
        <f>AJ148*44/28*Forside!$B$5</f>
        <v>#N/A</v>
      </c>
      <c r="AL148" s="44" t="e">
        <f t="shared" si="28"/>
        <v>#N/A</v>
      </c>
      <c r="AM148" s="44" t="e">
        <f t="shared" si="29"/>
        <v>#N/A</v>
      </c>
      <c r="AN148" s="44" t="e">
        <f t="shared" si="30"/>
        <v>#N/A</v>
      </c>
    </row>
    <row r="149" spans="1:40" x14ac:dyDescent="0.2">
      <c r="A149" s="2">
        <f>Forside!B159</f>
        <v>0</v>
      </c>
      <c r="B149" s="2">
        <f>Forside!C159</f>
        <v>0</v>
      </c>
      <c r="C149" s="59">
        <f>Forside!G159</f>
        <v>0</v>
      </c>
      <c r="D149" s="59">
        <f>Forside!K159</f>
        <v>0</v>
      </c>
      <c r="E149" s="59">
        <f>Forside!N159</f>
        <v>0</v>
      </c>
      <c r="F149" s="108" t="e">
        <f>E149*(1/((1-VLOOKUP(B149,'Data_efterafgrøder og udlæg'!$A$3:$J$15,COLUMN('Data_efterafgrøder og udlæg'!$C$1),FALSE))*VLOOKUP(B149,'Data_efterafgrøder og udlæg'!$A$3:$I$12,COLUMN('Data_efterafgrøder og udlæg'!$B$1),FALSE)))</f>
        <v>#N/A</v>
      </c>
      <c r="G149" s="108" t="e">
        <f>F149*VLOOKUP(B149,'Data_efterafgrøder og udlæg'!$A$3:$H$12,COLUMN('Data_efterafgrøder og udlæg'!$C$1),FALSE)</f>
        <v>#N/A</v>
      </c>
      <c r="H149" s="110" t="e">
        <f t="shared" si="31"/>
        <v>#N/A</v>
      </c>
      <c r="I149" s="108" t="e">
        <f>IF(VLOOKUP(B149,'Data_efterafgrøder og udlæg'!$A$3:$O$13,COLUMN('Data_efterafgrøder og udlæg'!$N$1),FALSE)="Ja",(G149+H149),F149)</f>
        <v>#N/A</v>
      </c>
      <c r="J149" s="110" t="e">
        <f t="shared" si="32"/>
        <v>#N/A</v>
      </c>
      <c r="K149" s="110" t="e">
        <f t="shared" si="33"/>
        <v>#N/A</v>
      </c>
      <c r="L149" s="110" t="e">
        <f>VLOOKUP(B149,'Data_efterafgrøder og udlæg'!$A$3:$V$16,COLUMN('Data_efterafgrøder og udlæg'!J146),FALSE)</f>
        <v>#N/A</v>
      </c>
      <c r="M149" s="108" t="e">
        <f>K149*VLOOKUP(B149,'Data_efterafgrøder og udlæg'!$A$3:$Q$12,COLUMN('Data_efterafgrøder og udlæg'!D146),FALSE)*VLOOKUP(B149,'Data_efterafgrøder og udlæg'!$A$3:$R$14,COLUMN('Data_efterafgrøder og udlæg'!E146),FALSE)</f>
        <v>#N/A</v>
      </c>
      <c r="N149" s="108" t="e">
        <f t="shared" si="34"/>
        <v>#N/A</v>
      </c>
      <c r="O149" s="12">
        <f>D149*Forside!$B$3/100</f>
        <v>0</v>
      </c>
      <c r="P149" s="44">
        <f>O149*44/28*Forside!$B$5</f>
        <v>0</v>
      </c>
      <c r="Q149" s="45" t="e">
        <f>H149*VLOOKUP(B149,'Data_efterafgrøder og udlæg'!$A$3:$O$10,COLUMN('Data_efterafgrøder og udlæg'!$H$3),FALSE)</f>
        <v>#N/A</v>
      </c>
      <c r="R149" s="12" t="e">
        <f>Q149*Forside!$B$3/100</f>
        <v>#N/A</v>
      </c>
      <c r="S149" s="44" t="e">
        <f>R149*44/28*Forside!$B$5</f>
        <v>#N/A</v>
      </c>
      <c r="T149" s="45" t="e">
        <f>G149*VLOOKUP(B149,'Data_efterafgrøder og udlæg'!$A$3:$O$10,COLUMN('Data_efterafgrøder og udlæg'!$G$3),FALSE)</f>
        <v>#N/A</v>
      </c>
      <c r="U149" s="45" t="e">
        <f>T149*Forside!$B$3/100</f>
        <v>#N/A</v>
      </c>
      <c r="V149" s="44" t="e">
        <f>U149*44/28*Forside!$B$5</f>
        <v>#N/A</v>
      </c>
      <c r="W149" s="44">
        <f t="shared" si="35"/>
        <v>0</v>
      </c>
      <c r="X149" s="12">
        <f>D149*Forside!$B$8</f>
        <v>0</v>
      </c>
      <c r="Y149" s="54" t="e">
        <f>VLOOKUP(B149,'Data_efterafgrøder og udlæg'!$A$3:$Q$14,COLUMN('Data_efterafgrøder og udlæg'!L146),FALSE)</f>
        <v>#N/A</v>
      </c>
      <c r="Z149" s="54" t="e">
        <f>Y149*Forside!$B$9</f>
        <v>#N/A</v>
      </c>
      <c r="AA149" s="54" t="e">
        <f>VLOOKUP(B149,'Data_efterafgrøder og udlæg'!$A$3:$Q$14,COLUMN('Data_efterafgrøder og udlæg'!M146),FALSE)</f>
        <v>#N/A</v>
      </c>
      <c r="AB149" s="12" t="e">
        <f>Forside!$B$10*AA149</f>
        <v>#N/A</v>
      </c>
      <c r="AC149" s="53" t="e">
        <f>VLOOKUP(B149,'Data_efterafgrøder og udlæg'!$A$3:$R$7,COLUMN('Data_efterafgrøder og udlæg'!P146),FALSE)</f>
        <v>#N/A</v>
      </c>
      <c r="AD149" s="45" t="e">
        <f>AC149*6.4*Forside!$B$7*U149</f>
        <v>#N/A</v>
      </c>
      <c r="AE149" s="12" t="e">
        <f>VLOOKUP(B149,'Data_efterafgrøder og udlæg'!$A$3:$Q$15,COLUMN('Data_efterafgrøder og udlæg'!O146),FALSE)</f>
        <v>#N/A</v>
      </c>
      <c r="AF149" s="45" t="e">
        <f>AE149*1.7*Forside!$B$7*Beregninger_brændstofforbrug!F147</f>
        <v>#N/A</v>
      </c>
      <c r="AG149" s="44" t="e">
        <f t="shared" si="36"/>
        <v>#N/A</v>
      </c>
      <c r="AH149" s="12"/>
      <c r="AI149" s="12">
        <f>AH149*4.6*Forside!$B$6</f>
        <v>0</v>
      </c>
      <c r="AJ149" s="92" t="e">
        <f t="shared" si="27"/>
        <v>#N/A</v>
      </c>
      <c r="AK149" s="45" t="e">
        <f>AJ149*44/28*Forside!$B$5</f>
        <v>#N/A</v>
      </c>
      <c r="AL149" s="44" t="e">
        <f t="shared" si="28"/>
        <v>#N/A</v>
      </c>
      <c r="AM149" s="44" t="e">
        <f t="shared" si="29"/>
        <v>#N/A</v>
      </c>
      <c r="AN149" s="44" t="e">
        <f t="shared" si="30"/>
        <v>#N/A</v>
      </c>
    </row>
    <row r="150" spans="1:40" x14ac:dyDescent="0.2">
      <c r="A150" s="2">
        <f>Forside!B160</f>
        <v>0</v>
      </c>
      <c r="B150" s="2">
        <f>Forside!C160</f>
        <v>0</v>
      </c>
      <c r="C150" s="59">
        <f>Forside!G160</f>
        <v>0</v>
      </c>
      <c r="D150" s="59">
        <f>Forside!K160</f>
        <v>0</v>
      </c>
      <c r="E150" s="59">
        <f>Forside!N160</f>
        <v>0</v>
      </c>
      <c r="F150" s="108" t="e">
        <f>E150*(1/((1-VLOOKUP(B150,'Data_efterafgrøder og udlæg'!$A$3:$J$15,COLUMN('Data_efterafgrøder og udlæg'!$C$1),FALSE))*VLOOKUP(B150,'Data_efterafgrøder og udlæg'!$A$3:$I$12,COLUMN('Data_efterafgrøder og udlæg'!$B$1),FALSE)))</f>
        <v>#N/A</v>
      </c>
      <c r="G150" s="108" t="e">
        <f>F150*VLOOKUP(B150,'Data_efterafgrøder og udlæg'!$A$3:$H$12,COLUMN('Data_efterafgrøder og udlæg'!$C$1),FALSE)</f>
        <v>#N/A</v>
      </c>
      <c r="H150" s="110" t="e">
        <f t="shared" si="31"/>
        <v>#N/A</v>
      </c>
      <c r="I150" s="108" t="e">
        <f>IF(VLOOKUP(B150,'Data_efterafgrøder og udlæg'!$A$3:$O$13,COLUMN('Data_efterafgrøder og udlæg'!$N$1),FALSE)="Ja",(G150+H150),F150)</f>
        <v>#N/A</v>
      </c>
      <c r="J150" s="110" t="e">
        <f t="shared" si="32"/>
        <v>#N/A</v>
      </c>
      <c r="K150" s="110" t="e">
        <f t="shared" si="33"/>
        <v>#N/A</v>
      </c>
      <c r="L150" s="110" t="e">
        <f>VLOOKUP(B150,'Data_efterafgrøder og udlæg'!$A$3:$V$16,COLUMN('Data_efterafgrøder og udlæg'!J147),FALSE)</f>
        <v>#N/A</v>
      </c>
      <c r="M150" s="108" t="e">
        <f>K150*VLOOKUP(B150,'Data_efterafgrøder og udlæg'!$A$3:$Q$12,COLUMN('Data_efterafgrøder og udlæg'!D147),FALSE)*VLOOKUP(B150,'Data_efterafgrøder og udlæg'!$A$3:$R$14,COLUMN('Data_efterafgrøder og udlæg'!E147),FALSE)</f>
        <v>#N/A</v>
      </c>
      <c r="N150" s="108" t="e">
        <f t="shared" si="34"/>
        <v>#N/A</v>
      </c>
      <c r="O150" s="12">
        <f>D150*Forside!$B$3/100</f>
        <v>0</v>
      </c>
      <c r="P150" s="44">
        <f>O150*44/28*Forside!$B$5</f>
        <v>0</v>
      </c>
      <c r="Q150" s="45" t="e">
        <f>H150*VLOOKUP(B150,'Data_efterafgrøder og udlæg'!$A$3:$O$10,COLUMN('Data_efterafgrøder og udlæg'!$H$3),FALSE)</f>
        <v>#N/A</v>
      </c>
      <c r="R150" s="12" t="e">
        <f>Q150*Forside!$B$3/100</f>
        <v>#N/A</v>
      </c>
      <c r="S150" s="44" t="e">
        <f>R150*44/28*Forside!$B$5</f>
        <v>#N/A</v>
      </c>
      <c r="T150" s="45" t="e">
        <f>G150*VLOOKUP(B150,'Data_efterafgrøder og udlæg'!$A$3:$O$10,COLUMN('Data_efterafgrøder og udlæg'!$G$3),FALSE)</f>
        <v>#N/A</v>
      </c>
      <c r="U150" s="45" t="e">
        <f>T150*Forside!$B$3/100</f>
        <v>#N/A</v>
      </c>
      <c r="V150" s="44" t="e">
        <f>U150*44/28*Forside!$B$5</f>
        <v>#N/A</v>
      </c>
      <c r="W150" s="44">
        <f t="shared" si="35"/>
        <v>0</v>
      </c>
      <c r="X150" s="12">
        <f>D150*Forside!$B$8</f>
        <v>0</v>
      </c>
      <c r="Y150" s="54" t="e">
        <f>VLOOKUP(B150,'Data_efterafgrøder og udlæg'!$A$3:$Q$14,COLUMN('Data_efterafgrøder og udlæg'!L147),FALSE)</f>
        <v>#N/A</v>
      </c>
      <c r="Z150" s="54" t="e">
        <f>Y150*Forside!$B$9</f>
        <v>#N/A</v>
      </c>
      <c r="AA150" s="54" t="e">
        <f>VLOOKUP(B150,'Data_efterafgrøder og udlæg'!$A$3:$Q$14,COLUMN('Data_efterafgrøder og udlæg'!M147),FALSE)</f>
        <v>#N/A</v>
      </c>
      <c r="AB150" s="12" t="e">
        <f>Forside!$B$10*AA150</f>
        <v>#N/A</v>
      </c>
      <c r="AC150" s="53" t="e">
        <f>VLOOKUP(B150,'Data_efterafgrøder og udlæg'!$A$3:$R$7,COLUMN('Data_efterafgrøder og udlæg'!P147),FALSE)</f>
        <v>#N/A</v>
      </c>
      <c r="AD150" s="45" t="e">
        <f>AC150*6.4*Forside!$B$7*U150</f>
        <v>#N/A</v>
      </c>
      <c r="AE150" s="12" t="e">
        <f>VLOOKUP(B150,'Data_efterafgrøder og udlæg'!$A$3:$Q$15,COLUMN('Data_efterafgrøder og udlæg'!O147),FALSE)</f>
        <v>#N/A</v>
      </c>
      <c r="AF150" s="45" t="e">
        <f>AE150*1.7*Forside!$B$7*Beregninger_brændstofforbrug!F148</f>
        <v>#N/A</v>
      </c>
      <c r="AG150" s="44" t="e">
        <f t="shared" si="36"/>
        <v>#N/A</v>
      </c>
      <c r="AH150" s="12"/>
      <c r="AI150" s="12">
        <f>AH150*4.6*Forside!$B$6</f>
        <v>0</v>
      </c>
      <c r="AJ150" s="92" t="e">
        <f t="shared" si="27"/>
        <v>#N/A</v>
      </c>
      <c r="AK150" s="45" t="e">
        <f>AJ150*44/28*Forside!$B$5</f>
        <v>#N/A</v>
      </c>
      <c r="AL150" s="44" t="e">
        <f t="shared" si="28"/>
        <v>#N/A</v>
      </c>
      <c r="AM150" s="44" t="e">
        <f t="shared" si="29"/>
        <v>#N/A</v>
      </c>
      <c r="AN150" s="44" t="e">
        <f t="shared" si="30"/>
        <v>#N/A</v>
      </c>
    </row>
    <row r="151" spans="1:40" x14ac:dyDescent="0.2">
      <c r="A151" s="2">
        <f>Forside!B161</f>
        <v>0</v>
      </c>
      <c r="B151" s="2">
        <f>Forside!C161</f>
        <v>0</v>
      </c>
      <c r="C151" s="59">
        <f>Forside!G161</f>
        <v>0</v>
      </c>
      <c r="D151" s="59">
        <f>Forside!K161</f>
        <v>0</v>
      </c>
      <c r="E151" s="59">
        <f>Forside!N161</f>
        <v>0</v>
      </c>
      <c r="F151" s="108" t="e">
        <f>E151*(1/((1-VLOOKUP(B151,'Data_efterafgrøder og udlæg'!$A$3:$J$15,COLUMN('Data_efterafgrøder og udlæg'!$C$1),FALSE))*VLOOKUP(B151,'Data_efterafgrøder og udlæg'!$A$3:$I$12,COLUMN('Data_efterafgrøder og udlæg'!$B$1),FALSE)))</f>
        <v>#N/A</v>
      </c>
      <c r="G151" s="108" t="e">
        <f>F151*VLOOKUP(B151,'Data_efterafgrøder og udlæg'!$A$3:$H$12,COLUMN('Data_efterafgrøder og udlæg'!$C$1),FALSE)</f>
        <v>#N/A</v>
      </c>
      <c r="H151" s="110" t="e">
        <f t="shared" si="31"/>
        <v>#N/A</v>
      </c>
      <c r="I151" s="108" t="e">
        <f>IF(VLOOKUP(B151,'Data_efterafgrøder og udlæg'!$A$3:$O$13,COLUMN('Data_efterafgrøder og udlæg'!$N$1),FALSE)="Ja",(G151+H151),F151)</f>
        <v>#N/A</v>
      </c>
      <c r="J151" s="110" t="e">
        <f t="shared" si="32"/>
        <v>#N/A</v>
      </c>
      <c r="K151" s="110" t="e">
        <f t="shared" si="33"/>
        <v>#N/A</v>
      </c>
      <c r="L151" s="110" t="e">
        <f>VLOOKUP(B151,'Data_efterafgrøder og udlæg'!$A$3:$V$16,COLUMN('Data_efterafgrøder og udlæg'!J148),FALSE)</f>
        <v>#N/A</v>
      </c>
      <c r="M151" s="108" t="e">
        <f>K151*VLOOKUP(B151,'Data_efterafgrøder og udlæg'!$A$3:$Q$12,COLUMN('Data_efterafgrøder og udlæg'!D148),FALSE)*VLOOKUP(B151,'Data_efterafgrøder og udlæg'!$A$3:$R$14,COLUMN('Data_efterafgrøder og udlæg'!E148),FALSE)</f>
        <v>#N/A</v>
      </c>
      <c r="N151" s="108" t="e">
        <f t="shared" si="34"/>
        <v>#N/A</v>
      </c>
      <c r="O151" s="12">
        <f>D151*Forside!$B$3/100</f>
        <v>0</v>
      </c>
      <c r="P151" s="44">
        <f>O151*44/28*Forside!$B$5</f>
        <v>0</v>
      </c>
      <c r="Q151" s="45" t="e">
        <f>H151*VLOOKUP(B151,'Data_efterafgrøder og udlæg'!$A$3:$O$10,COLUMN('Data_efterafgrøder og udlæg'!$H$3),FALSE)</f>
        <v>#N/A</v>
      </c>
      <c r="R151" s="12" t="e">
        <f>Q151*Forside!$B$3/100</f>
        <v>#N/A</v>
      </c>
      <c r="S151" s="44" t="e">
        <f>R151*44/28*Forside!$B$5</f>
        <v>#N/A</v>
      </c>
      <c r="T151" s="45" t="e">
        <f>G151*VLOOKUP(B151,'Data_efterafgrøder og udlæg'!$A$3:$O$10,COLUMN('Data_efterafgrøder og udlæg'!$G$3),FALSE)</f>
        <v>#N/A</v>
      </c>
      <c r="U151" s="45" t="e">
        <f>T151*Forside!$B$3/100</f>
        <v>#N/A</v>
      </c>
      <c r="V151" s="44" t="e">
        <f>U151*44/28*Forside!$B$5</f>
        <v>#N/A</v>
      </c>
      <c r="W151" s="44">
        <f t="shared" si="35"/>
        <v>0</v>
      </c>
      <c r="X151" s="12">
        <f>D151*Forside!$B$8</f>
        <v>0</v>
      </c>
      <c r="Y151" s="54" t="e">
        <f>VLOOKUP(B151,'Data_efterafgrøder og udlæg'!$A$3:$Q$14,COLUMN('Data_efterafgrøder og udlæg'!L148),FALSE)</f>
        <v>#N/A</v>
      </c>
      <c r="Z151" s="54" t="e">
        <f>Y151*Forside!$B$9</f>
        <v>#N/A</v>
      </c>
      <c r="AA151" s="54" t="e">
        <f>VLOOKUP(B151,'Data_efterafgrøder og udlæg'!$A$3:$Q$14,COLUMN('Data_efterafgrøder og udlæg'!M148),FALSE)</f>
        <v>#N/A</v>
      </c>
      <c r="AB151" s="12" t="e">
        <f>Forside!$B$10*AA151</f>
        <v>#N/A</v>
      </c>
      <c r="AC151" s="53" t="e">
        <f>VLOOKUP(B151,'Data_efterafgrøder og udlæg'!$A$3:$R$7,COLUMN('Data_efterafgrøder og udlæg'!P148),FALSE)</f>
        <v>#N/A</v>
      </c>
      <c r="AD151" s="45" t="e">
        <f>AC151*6.4*Forside!$B$7*U151</f>
        <v>#N/A</v>
      </c>
      <c r="AE151" s="12" t="e">
        <f>VLOOKUP(B151,'Data_efterafgrøder og udlæg'!$A$3:$Q$15,COLUMN('Data_efterafgrøder og udlæg'!O148),FALSE)</f>
        <v>#N/A</v>
      </c>
      <c r="AF151" s="45" t="e">
        <f>AE151*1.7*Forside!$B$7*Beregninger_brændstofforbrug!F149</f>
        <v>#N/A</v>
      </c>
      <c r="AG151" s="44" t="e">
        <f t="shared" si="36"/>
        <v>#N/A</v>
      </c>
      <c r="AH151" s="12"/>
      <c r="AI151" s="12">
        <f>AH151*4.6*Forside!$B$6</f>
        <v>0</v>
      </c>
      <c r="AJ151" s="92" t="e">
        <f t="shared" si="27"/>
        <v>#N/A</v>
      </c>
      <c r="AK151" s="45" t="e">
        <f>AJ151*44/28*Forside!$B$5</f>
        <v>#N/A</v>
      </c>
      <c r="AL151" s="44" t="e">
        <f t="shared" si="28"/>
        <v>#N/A</v>
      </c>
      <c r="AM151" s="44" t="e">
        <f t="shared" si="29"/>
        <v>#N/A</v>
      </c>
      <c r="AN151" s="44" t="e">
        <f t="shared" si="30"/>
        <v>#N/A</v>
      </c>
    </row>
    <row r="152" spans="1:40" x14ac:dyDescent="0.2">
      <c r="A152" s="2">
        <f>Forside!B162</f>
        <v>0</v>
      </c>
      <c r="B152" s="2">
        <f>Forside!C162</f>
        <v>0</v>
      </c>
      <c r="C152" s="59">
        <f>Forside!G162</f>
        <v>0</v>
      </c>
      <c r="D152" s="59">
        <f>Forside!K162</f>
        <v>0</v>
      </c>
      <c r="E152" s="59">
        <f>Forside!N162</f>
        <v>0</v>
      </c>
      <c r="F152" s="108" t="e">
        <f>E152*(1/((1-VLOOKUP(B152,'Data_efterafgrøder og udlæg'!$A$3:$J$15,COLUMN('Data_efterafgrøder og udlæg'!$C$1),FALSE))*VLOOKUP(B152,'Data_efterafgrøder og udlæg'!$A$3:$I$12,COLUMN('Data_efterafgrøder og udlæg'!$B$1),FALSE)))</f>
        <v>#N/A</v>
      </c>
      <c r="G152" s="108" t="e">
        <f>F152*VLOOKUP(B152,'Data_efterafgrøder og udlæg'!$A$3:$H$12,COLUMN('Data_efterafgrøder og udlæg'!$C$1),FALSE)</f>
        <v>#N/A</v>
      </c>
      <c r="H152" s="110" t="e">
        <f t="shared" si="31"/>
        <v>#N/A</v>
      </c>
      <c r="I152" s="108" t="e">
        <f>IF(VLOOKUP(B152,'Data_efterafgrøder og udlæg'!$A$3:$O$13,COLUMN('Data_efterafgrøder og udlæg'!$N$1),FALSE)="Ja",(G152+H152),F152)</f>
        <v>#N/A</v>
      </c>
      <c r="J152" s="110" t="e">
        <f t="shared" si="32"/>
        <v>#N/A</v>
      </c>
      <c r="K152" s="110" t="e">
        <f t="shared" si="33"/>
        <v>#N/A</v>
      </c>
      <c r="L152" s="110" t="e">
        <f>VLOOKUP(B152,'Data_efterafgrøder og udlæg'!$A$3:$V$16,COLUMN('Data_efterafgrøder og udlæg'!J149),FALSE)</f>
        <v>#N/A</v>
      </c>
      <c r="M152" s="108" t="e">
        <f>K152*VLOOKUP(B152,'Data_efterafgrøder og udlæg'!$A$3:$Q$12,COLUMN('Data_efterafgrøder og udlæg'!D149),FALSE)*VLOOKUP(B152,'Data_efterafgrøder og udlæg'!$A$3:$R$14,COLUMN('Data_efterafgrøder og udlæg'!E149),FALSE)</f>
        <v>#N/A</v>
      </c>
      <c r="N152" s="108" t="e">
        <f t="shared" si="34"/>
        <v>#N/A</v>
      </c>
      <c r="O152" s="12">
        <f>D152*Forside!$B$3/100</f>
        <v>0</v>
      </c>
      <c r="P152" s="44">
        <f>O152*44/28*Forside!$B$5</f>
        <v>0</v>
      </c>
      <c r="Q152" s="45" t="e">
        <f>H152*VLOOKUP(B152,'Data_efterafgrøder og udlæg'!$A$3:$O$10,COLUMN('Data_efterafgrøder og udlæg'!$H$3),FALSE)</f>
        <v>#N/A</v>
      </c>
      <c r="R152" s="12" t="e">
        <f>Q152*Forside!$B$3/100</f>
        <v>#N/A</v>
      </c>
      <c r="S152" s="44" t="e">
        <f>R152*44/28*Forside!$B$5</f>
        <v>#N/A</v>
      </c>
      <c r="T152" s="45" t="e">
        <f>G152*VLOOKUP(B152,'Data_efterafgrøder og udlæg'!$A$3:$O$10,COLUMN('Data_efterafgrøder og udlæg'!$G$3),FALSE)</f>
        <v>#N/A</v>
      </c>
      <c r="U152" s="45" t="e">
        <f>T152*Forside!$B$3/100</f>
        <v>#N/A</v>
      </c>
      <c r="V152" s="44" t="e">
        <f>U152*44/28*Forside!$B$5</f>
        <v>#N/A</v>
      </c>
      <c r="W152" s="44">
        <f t="shared" si="35"/>
        <v>0</v>
      </c>
      <c r="X152" s="12">
        <f>D152*Forside!$B$8</f>
        <v>0</v>
      </c>
      <c r="Y152" s="54" t="e">
        <f>VLOOKUP(B152,'Data_efterafgrøder og udlæg'!$A$3:$Q$14,COLUMN('Data_efterafgrøder og udlæg'!L149),FALSE)</f>
        <v>#N/A</v>
      </c>
      <c r="Z152" s="54" t="e">
        <f>Y152*Forside!$B$9</f>
        <v>#N/A</v>
      </c>
      <c r="AA152" s="54" t="e">
        <f>VLOOKUP(B152,'Data_efterafgrøder og udlæg'!$A$3:$Q$14,COLUMN('Data_efterafgrøder og udlæg'!M149),FALSE)</f>
        <v>#N/A</v>
      </c>
      <c r="AB152" s="12" t="e">
        <f>Forside!$B$10*AA152</f>
        <v>#N/A</v>
      </c>
      <c r="AC152" s="53" t="e">
        <f>VLOOKUP(B152,'Data_efterafgrøder og udlæg'!$A$3:$R$7,COLUMN('Data_efterafgrøder og udlæg'!P149),FALSE)</f>
        <v>#N/A</v>
      </c>
      <c r="AD152" s="45" t="e">
        <f>AC152*6.4*Forside!$B$7*U152</f>
        <v>#N/A</v>
      </c>
      <c r="AE152" s="12" t="e">
        <f>VLOOKUP(B152,'Data_efterafgrøder og udlæg'!$A$3:$Q$15,COLUMN('Data_efterafgrøder og udlæg'!O149),FALSE)</f>
        <v>#N/A</v>
      </c>
      <c r="AF152" s="45" t="e">
        <f>AE152*1.7*Forside!$B$7*Beregninger_brændstofforbrug!F150</f>
        <v>#N/A</v>
      </c>
      <c r="AG152" s="44" t="e">
        <f t="shared" si="36"/>
        <v>#N/A</v>
      </c>
      <c r="AH152" s="12"/>
      <c r="AI152" s="12">
        <f>AH152*4.6*Forside!$B$6</f>
        <v>0</v>
      </c>
      <c r="AJ152" s="92" t="e">
        <f t="shared" si="27"/>
        <v>#N/A</v>
      </c>
      <c r="AK152" s="45" t="e">
        <f>AJ152*44/28*Forside!$B$5</f>
        <v>#N/A</v>
      </c>
      <c r="AL152" s="44" t="e">
        <f t="shared" si="28"/>
        <v>#N/A</v>
      </c>
      <c r="AM152" s="44" t="e">
        <f t="shared" si="29"/>
        <v>#N/A</v>
      </c>
      <c r="AN152" s="44" t="e">
        <f t="shared" si="30"/>
        <v>#N/A</v>
      </c>
    </row>
    <row r="153" spans="1:40" x14ac:dyDescent="0.2">
      <c r="A153" s="2">
        <f>Forside!B163</f>
        <v>0</v>
      </c>
      <c r="B153" s="2">
        <f>Forside!C163</f>
        <v>0</v>
      </c>
      <c r="C153" s="59">
        <f>Forside!G163</f>
        <v>0</v>
      </c>
      <c r="D153" s="59">
        <f>Forside!K163</f>
        <v>0</v>
      </c>
      <c r="E153" s="59">
        <f>Forside!N163</f>
        <v>0</v>
      </c>
      <c r="F153" s="108" t="e">
        <f>E153*(1/((1-VLOOKUP(B153,'Data_efterafgrøder og udlæg'!$A$3:$J$15,COLUMN('Data_efterafgrøder og udlæg'!$C$1),FALSE))*VLOOKUP(B153,'Data_efterafgrøder og udlæg'!$A$3:$I$12,COLUMN('Data_efterafgrøder og udlæg'!$B$1),FALSE)))</f>
        <v>#N/A</v>
      </c>
      <c r="G153" s="108" t="e">
        <f>F153*VLOOKUP(B153,'Data_efterafgrøder og udlæg'!$A$3:$H$12,COLUMN('Data_efterafgrøder og udlæg'!$C$1),FALSE)</f>
        <v>#N/A</v>
      </c>
      <c r="H153" s="110" t="e">
        <f t="shared" si="31"/>
        <v>#N/A</v>
      </c>
      <c r="I153" s="108" t="e">
        <f>IF(VLOOKUP(B153,'Data_efterafgrøder og udlæg'!$A$3:$O$13,COLUMN('Data_efterafgrøder og udlæg'!$N$1),FALSE)="Ja",(G153+H153),F153)</f>
        <v>#N/A</v>
      </c>
      <c r="J153" s="110" t="e">
        <f t="shared" si="32"/>
        <v>#N/A</v>
      </c>
      <c r="K153" s="110" t="e">
        <f t="shared" si="33"/>
        <v>#N/A</v>
      </c>
      <c r="L153" s="110" t="e">
        <f>VLOOKUP(B153,'Data_efterafgrøder og udlæg'!$A$3:$V$16,COLUMN('Data_efterafgrøder og udlæg'!J150),FALSE)</f>
        <v>#N/A</v>
      </c>
      <c r="M153" s="108" t="e">
        <f>K153*VLOOKUP(B153,'Data_efterafgrøder og udlæg'!$A$3:$Q$12,COLUMN('Data_efterafgrøder og udlæg'!D150),FALSE)*VLOOKUP(B153,'Data_efterafgrøder og udlæg'!$A$3:$R$14,COLUMN('Data_efterafgrøder og udlæg'!E150),FALSE)</f>
        <v>#N/A</v>
      </c>
      <c r="N153" s="108" t="e">
        <f t="shared" si="34"/>
        <v>#N/A</v>
      </c>
      <c r="O153" s="12">
        <f>D153*Forside!$B$3/100</f>
        <v>0</v>
      </c>
      <c r="P153" s="44">
        <f>O153*44/28*Forside!$B$5</f>
        <v>0</v>
      </c>
      <c r="Q153" s="45" t="e">
        <f>H153*VLOOKUP(B153,'Data_efterafgrøder og udlæg'!$A$3:$O$10,COLUMN('Data_efterafgrøder og udlæg'!$H$3),FALSE)</f>
        <v>#N/A</v>
      </c>
      <c r="R153" s="12" t="e">
        <f>Q153*Forside!$B$3/100</f>
        <v>#N/A</v>
      </c>
      <c r="S153" s="44" t="e">
        <f>R153*44/28*Forside!$B$5</f>
        <v>#N/A</v>
      </c>
      <c r="T153" s="45" t="e">
        <f>G153*VLOOKUP(B153,'Data_efterafgrøder og udlæg'!$A$3:$O$10,COLUMN('Data_efterafgrøder og udlæg'!$G$3),FALSE)</f>
        <v>#N/A</v>
      </c>
      <c r="U153" s="45" t="e">
        <f>T153*Forside!$B$3/100</f>
        <v>#N/A</v>
      </c>
      <c r="V153" s="44" t="e">
        <f>U153*44/28*Forside!$B$5</f>
        <v>#N/A</v>
      </c>
      <c r="W153" s="44">
        <f t="shared" si="35"/>
        <v>0</v>
      </c>
      <c r="X153" s="12">
        <f>D153*Forside!$B$8</f>
        <v>0</v>
      </c>
      <c r="Y153" s="54" t="e">
        <f>VLOOKUP(B153,'Data_efterafgrøder og udlæg'!$A$3:$Q$14,COLUMN('Data_efterafgrøder og udlæg'!L150),FALSE)</f>
        <v>#N/A</v>
      </c>
      <c r="Z153" s="54" t="e">
        <f>Y153*Forside!$B$9</f>
        <v>#N/A</v>
      </c>
      <c r="AA153" s="54" t="e">
        <f>VLOOKUP(B153,'Data_efterafgrøder og udlæg'!$A$3:$Q$14,COLUMN('Data_efterafgrøder og udlæg'!M150),FALSE)</f>
        <v>#N/A</v>
      </c>
      <c r="AB153" s="12" t="e">
        <f>Forside!$B$10*AA153</f>
        <v>#N/A</v>
      </c>
      <c r="AC153" s="53" t="e">
        <f>VLOOKUP(B153,'Data_efterafgrøder og udlæg'!$A$3:$R$7,COLUMN('Data_efterafgrøder og udlæg'!P150),FALSE)</f>
        <v>#N/A</v>
      </c>
      <c r="AD153" s="45" t="e">
        <f>AC153*6.4*Forside!$B$7*U153</f>
        <v>#N/A</v>
      </c>
      <c r="AE153" s="12" t="e">
        <f>VLOOKUP(B153,'Data_efterafgrøder og udlæg'!$A$3:$Q$15,COLUMN('Data_efterafgrøder og udlæg'!O150),FALSE)</f>
        <v>#N/A</v>
      </c>
      <c r="AF153" s="45" t="e">
        <f>AE153*1.7*Forside!$B$7*Beregninger_brændstofforbrug!F151</f>
        <v>#N/A</v>
      </c>
      <c r="AG153" s="44" t="e">
        <f t="shared" si="36"/>
        <v>#N/A</v>
      </c>
      <c r="AH153" s="12"/>
      <c r="AI153" s="12">
        <f>AH153*4.6*Forside!$B$6</f>
        <v>0</v>
      </c>
      <c r="AJ153" s="92" t="e">
        <f t="shared" si="27"/>
        <v>#N/A</v>
      </c>
      <c r="AK153" s="45" t="e">
        <f>AJ153*44/28*Forside!$B$5</f>
        <v>#N/A</v>
      </c>
      <c r="AL153" s="44" t="e">
        <f t="shared" si="28"/>
        <v>#N/A</v>
      </c>
      <c r="AM153" s="44" t="e">
        <f t="shared" si="29"/>
        <v>#N/A</v>
      </c>
      <c r="AN153" s="44" t="e">
        <f t="shared" si="30"/>
        <v>#N/A</v>
      </c>
    </row>
    <row r="154" spans="1:40" x14ac:dyDescent="0.2">
      <c r="A154" s="2">
        <f>Forside!B164</f>
        <v>0</v>
      </c>
      <c r="B154" s="2">
        <f>Forside!C164</f>
        <v>0</v>
      </c>
      <c r="C154" s="59">
        <f>Forside!G164</f>
        <v>0</v>
      </c>
      <c r="D154" s="59">
        <f>Forside!K164</f>
        <v>0</v>
      </c>
      <c r="E154" s="59">
        <f>Forside!N164</f>
        <v>0</v>
      </c>
      <c r="F154" s="108" t="e">
        <f>E154*(1/((1-VLOOKUP(B154,'Data_efterafgrøder og udlæg'!$A$3:$J$15,COLUMN('Data_efterafgrøder og udlæg'!$C$1),FALSE))*VLOOKUP(B154,'Data_efterafgrøder og udlæg'!$A$3:$I$12,COLUMN('Data_efterafgrøder og udlæg'!$B$1),FALSE)))</f>
        <v>#N/A</v>
      </c>
      <c r="G154" s="108" t="e">
        <f>F154*VLOOKUP(B154,'Data_efterafgrøder og udlæg'!$A$3:$H$12,COLUMN('Data_efterafgrøder og udlæg'!$C$1),FALSE)</f>
        <v>#N/A</v>
      </c>
      <c r="H154" s="110" t="e">
        <f t="shared" si="31"/>
        <v>#N/A</v>
      </c>
      <c r="I154" s="108" t="e">
        <f>IF(VLOOKUP(B154,'Data_efterafgrøder og udlæg'!$A$3:$O$13,COLUMN('Data_efterafgrøder og udlæg'!$N$1),FALSE)="Ja",(G154+H154),F154)</f>
        <v>#N/A</v>
      </c>
      <c r="J154" s="110" t="e">
        <f t="shared" si="32"/>
        <v>#N/A</v>
      </c>
      <c r="K154" s="110" t="e">
        <f t="shared" si="33"/>
        <v>#N/A</v>
      </c>
      <c r="L154" s="110" t="e">
        <f>VLOOKUP(B154,'Data_efterafgrøder og udlæg'!$A$3:$V$16,COLUMN('Data_efterafgrøder og udlæg'!J151),FALSE)</f>
        <v>#N/A</v>
      </c>
      <c r="M154" s="108" t="e">
        <f>K154*VLOOKUP(B154,'Data_efterafgrøder og udlæg'!$A$3:$Q$12,COLUMN('Data_efterafgrøder og udlæg'!D151),FALSE)*VLOOKUP(B154,'Data_efterafgrøder og udlæg'!$A$3:$R$14,COLUMN('Data_efterafgrøder og udlæg'!E151),FALSE)</f>
        <v>#N/A</v>
      </c>
      <c r="N154" s="108" t="e">
        <f t="shared" si="34"/>
        <v>#N/A</v>
      </c>
      <c r="O154" s="12">
        <f>D154*Forside!$B$3/100</f>
        <v>0</v>
      </c>
      <c r="P154" s="44">
        <f>O154*44/28*Forside!$B$5</f>
        <v>0</v>
      </c>
      <c r="Q154" s="45" t="e">
        <f>H154*VLOOKUP(B154,'Data_efterafgrøder og udlæg'!$A$3:$O$10,COLUMN('Data_efterafgrøder og udlæg'!$H$3),FALSE)</f>
        <v>#N/A</v>
      </c>
      <c r="R154" s="12" t="e">
        <f>Q154*Forside!$B$3/100</f>
        <v>#N/A</v>
      </c>
      <c r="S154" s="44" t="e">
        <f>R154*44/28*Forside!$B$5</f>
        <v>#N/A</v>
      </c>
      <c r="T154" s="45" t="e">
        <f>G154*VLOOKUP(B154,'Data_efterafgrøder og udlæg'!$A$3:$O$10,COLUMN('Data_efterafgrøder og udlæg'!$G$3),FALSE)</f>
        <v>#N/A</v>
      </c>
      <c r="U154" s="45" t="e">
        <f>T154*Forside!$B$3/100</f>
        <v>#N/A</v>
      </c>
      <c r="V154" s="44" t="e">
        <f>U154*44/28*Forside!$B$5</f>
        <v>#N/A</v>
      </c>
      <c r="W154" s="44">
        <f t="shared" si="35"/>
        <v>0</v>
      </c>
      <c r="X154" s="12">
        <f>D154*Forside!$B$8</f>
        <v>0</v>
      </c>
      <c r="Y154" s="54" t="e">
        <f>VLOOKUP(B154,'Data_efterafgrøder og udlæg'!$A$3:$Q$14,COLUMN('Data_efterafgrøder og udlæg'!L151),FALSE)</f>
        <v>#N/A</v>
      </c>
      <c r="Z154" s="54" t="e">
        <f>Y154*Forside!$B$9</f>
        <v>#N/A</v>
      </c>
      <c r="AA154" s="54" t="e">
        <f>VLOOKUP(B154,'Data_efterafgrøder og udlæg'!$A$3:$Q$14,COLUMN('Data_efterafgrøder og udlæg'!M151),FALSE)</f>
        <v>#N/A</v>
      </c>
      <c r="AB154" s="12" t="e">
        <f>Forside!$B$10*AA154</f>
        <v>#N/A</v>
      </c>
      <c r="AC154" s="53" t="e">
        <f>VLOOKUP(B154,'Data_efterafgrøder og udlæg'!$A$3:$R$7,COLUMN('Data_efterafgrøder og udlæg'!P151),FALSE)</f>
        <v>#N/A</v>
      </c>
      <c r="AD154" s="45" t="e">
        <f>AC154*6.4*Forside!$B$7*U154</f>
        <v>#N/A</v>
      </c>
      <c r="AE154" s="12" t="e">
        <f>VLOOKUP(B154,'Data_efterafgrøder og udlæg'!$A$3:$Q$15,COLUMN('Data_efterafgrøder og udlæg'!O151),FALSE)</f>
        <v>#N/A</v>
      </c>
      <c r="AF154" s="45" t="e">
        <f>AE154*1.7*Forside!$B$7*Beregninger_brændstofforbrug!F152</f>
        <v>#N/A</v>
      </c>
      <c r="AG154" s="44" t="e">
        <f t="shared" si="36"/>
        <v>#N/A</v>
      </c>
      <c r="AH154" s="12"/>
      <c r="AI154" s="12">
        <f>AH154*4.6*Forside!$B$6</f>
        <v>0</v>
      </c>
      <c r="AJ154" s="92" t="e">
        <f t="shared" si="27"/>
        <v>#N/A</v>
      </c>
      <c r="AK154" s="45" t="e">
        <f>AJ154*44/28*Forside!$B$5</f>
        <v>#N/A</v>
      </c>
      <c r="AL154" s="44" t="e">
        <f t="shared" si="28"/>
        <v>#N/A</v>
      </c>
      <c r="AM154" s="44" t="e">
        <f t="shared" si="29"/>
        <v>#N/A</v>
      </c>
      <c r="AN154" s="44" t="e">
        <f t="shared" si="30"/>
        <v>#N/A</v>
      </c>
    </row>
    <row r="155" spans="1:40" x14ac:dyDescent="0.2">
      <c r="A155" s="2">
        <f>Forside!B165</f>
        <v>0</v>
      </c>
      <c r="B155" s="2">
        <f>Forside!C165</f>
        <v>0</v>
      </c>
      <c r="C155" s="59">
        <f>Forside!G165</f>
        <v>0</v>
      </c>
      <c r="D155" s="59">
        <f>Forside!K165</f>
        <v>0</v>
      </c>
      <c r="E155" s="59">
        <f>Forside!N165</f>
        <v>0</v>
      </c>
      <c r="F155" s="108" t="e">
        <f>E155*(1/((1-VLOOKUP(B155,'Data_efterafgrøder og udlæg'!$A$3:$J$15,COLUMN('Data_efterafgrøder og udlæg'!$C$1),FALSE))*VLOOKUP(B155,'Data_efterafgrøder og udlæg'!$A$3:$I$12,COLUMN('Data_efterafgrøder og udlæg'!$B$1),FALSE)))</f>
        <v>#N/A</v>
      </c>
      <c r="G155" s="108" t="e">
        <f>F155*VLOOKUP(B155,'Data_efterafgrøder og udlæg'!$A$3:$H$12,COLUMN('Data_efterafgrøder og udlæg'!$C$1),FALSE)</f>
        <v>#N/A</v>
      </c>
      <c r="H155" s="110" t="e">
        <f t="shared" si="31"/>
        <v>#N/A</v>
      </c>
      <c r="I155" s="108" t="e">
        <f>IF(VLOOKUP(B155,'Data_efterafgrøder og udlæg'!$A$3:$O$13,COLUMN('Data_efterafgrøder og udlæg'!$N$1),FALSE)="Ja",(G155+H155),F155)</f>
        <v>#N/A</v>
      </c>
      <c r="J155" s="110" t="e">
        <f t="shared" si="32"/>
        <v>#N/A</v>
      </c>
      <c r="K155" s="110" t="e">
        <f t="shared" si="33"/>
        <v>#N/A</v>
      </c>
      <c r="L155" s="110" t="e">
        <f>VLOOKUP(B155,'Data_efterafgrøder og udlæg'!$A$3:$V$16,COLUMN('Data_efterafgrøder og udlæg'!J152),FALSE)</f>
        <v>#N/A</v>
      </c>
      <c r="M155" s="108" t="e">
        <f>K155*VLOOKUP(B155,'Data_efterafgrøder og udlæg'!$A$3:$Q$12,COLUMN('Data_efterafgrøder og udlæg'!D152),FALSE)*VLOOKUP(B155,'Data_efterafgrøder og udlæg'!$A$3:$R$14,COLUMN('Data_efterafgrøder og udlæg'!E152),FALSE)</f>
        <v>#N/A</v>
      </c>
      <c r="N155" s="108" t="e">
        <f t="shared" si="34"/>
        <v>#N/A</v>
      </c>
      <c r="O155" s="12">
        <f>D155*Forside!$B$3/100</f>
        <v>0</v>
      </c>
      <c r="P155" s="44">
        <f>O155*44/28*Forside!$B$5</f>
        <v>0</v>
      </c>
      <c r="Q155" s="45" t="e">
        <f>H155*VLOOKUP(B155,'Data_efterafgrøder og udlæg'!$A$3:$O$10,COLUMN('Data_efterafgrøder og udlæg'!$H$3),FALSE)</f>
        <v>#N/A</v>
      </c>
      <c r="R155" s="12" t="e">
        <f>Q155*Forside!$B$3/100</f>
        <v>#N/A</v>
      </c>
      <c r="S155" s="44" t="e">
        <f>R155*44/28*Forside!$B$5</f>
        <v>#N/A</v>
      </c>
      <c r="T155" s="45" t="e">
        <f>G155*VLOOKUP(B155,'Data_efterafgrøder og udlæg'!$A$3:$O$10,COLUMN('Data_efterafgrøder og udlæg'!$G$3),FALSE)</f>
        <v>#N/A</v>
      </c>
      <c r="U155" s="45" t="e">
        <f>T155*Forside!$B$3/100</f>
        <v>#N/A</v>
      </c>
      <c r="V155" s="44" t="e">
        <f>U155*44/28*Forside!$B$5</f>
        <v>#N/A</v>
      </c>
      <c r="W155" s="44">
        <f t="shared" si="35"/>
        <v>0</v>
      </c>
      <c r="X155" s="12">
        <f>D155*Forside!$B$8</f>
        <v>0</v>
      </c>
      <c r="Y155" s="54" t="e">
        <f>VLOOKUP(B155,'Data_efterafgrøder og udlæg'!$A$3:$Q$14,COLUMN('Data_efterafgrøder og udlæg'!L152),FALSE)</f>
        <v>#N/A</v>
      </c>
      <c r="Z155" s="54" t="e">
        <f>Y155*Forside!$B$9</f>
        <v>#N/A</v>
      </c>
      <c r="AA155" s="54" t="e">
        <f>VLOOKUP(B155,'Data_efterafgrøder og udlæg'!$A$3:$Q$14,COLUMN('Data_efterafgrøder og udlæg'!M152),FALSE)</f>
        <v>#N/A</v>
      </c>
      <c r="AB155" s="12" t="e">
        <f>Forside!$B$10*AA155</f>
        <v>#N/A</v>
      </c>
      <c r="AC155" s="53" t="e">
        <f>VLOOKUP(B155,'Data_efterafgrøder og udlæg'!$A$3:$R$7,COLUMN('Data_efterafgrøder og udlæg'!P152),FALSE)</f>
        <v>#N/A</v>
      </c>
      <c r="AD155" s="45" t="e">
        <f>AC155*6.4*Forside!$B$7*U155</f>
        <v>#N/A</v>
      </c>
      <c r="AE155" s="12" t="e">
        <f>VLOOKUP(B155,'Data_efterafgrøder og udlæg'!$A$3:$Q$15,COLUMN('Data_efterafgrøder og udlæg'!O152),FALSE)</f>
        <v>#N/A</v>
      </c>
      <c r="AF155" s="45" t="e">
        <f>AE155*1.7*Forside!$B$7*Beregninger_brændstofforbrug!F153</f>
        <v>#N/A</v>
      </c>
      <c r="AG155" s="44" t="e">
        <f t="shared" si="36"/>
        <v>#N/A</v>
      </c>
      <c r="AH155" s="12"/>
      <c r="AI155" s="12">
        <f>AH155*4.6*Forside!$B$6</f>
        <v>0</v>
      </c>
      <c r="AJ155" s="92" t="e">
        <f t="shared" si="27"/>
        <v>#N/A</v>
      </c>
      <c r="AK155" s="45" t="e">
        <f>AJ155*44/28*Forside!$B$5</f>
        <v>#N/A</v>
      </c>
      <c r="AL155" s="44" t="e">
        <f t="shared" si="28"/>
        <v>#N/A</v>
      </c>
      <c r="AM155" s="44" t="e">
        <f t="shared" si="29"/>
        <v>#N/A</v>
      </c>
      <c r="AN155" s="44" t="e">
        <f t="shared" si="30"/>
        <v>#N/A</v>
      </c>
    </row>
    <row r="156" spans="1:40" x14ac:dyDescent="0.2">
      <c r="A156" s="2">
        <f>Forside!B166</f>
        <v>0</v>
      </c>
      <c r="B156" s="2">
        <f>Forside!C166</f>
        <v>0</v>
      </c>
      <c r="C156" s="59">
        <f>Forside!G166</f>
        <v>0</v>
      </c>
      <c r="D156" s="59">
        <f>Forside!K166</f>
        <v>0</v>
      </c>
      <c r="E156" s="59">
        <f>Forside!N166</f>
        <v>0</v>
      </c>
      <c r="F156" s="108" t="e">
        <f>E156*(1/((1-VLOOKUP(B156,'Data_efterafgrøder og udlæg'!$A$3:$J$15,COLUMN('Data_efterafgrøder og udlæg'!$C$1),FALSE))*VLOOKUP(B156,'Data_efterafgrøder og udlæg'!$A$3:$I$12,COLUMN('Data_efterafgrøder og udlæg'!$B$1),FALSE)))</f>
        <v>#N/A</v>
      </c>
      <c r="G156" s="108" t="e">
        <f>F156*VLOOKUP(B156,'Data_efterafgrøder og udlæg'!$A$3:$H$12,COLUMN('Data_efterafgrøder og udlæg'!$C$1),FALSE)</f>
        <v>#N/A</v>
      </c>
      <c r="H156" s="110" t="e">
        <f t="shared" si="31"/>
        <v>#N/A</v>
      </c>
      <c r="I156" s="108" t="e">
        <f>IF(VLOOKUP(B156,'Data_efterafgrøder og udlæg'!$A$3:$O$13,COLUMN('Data_efterafgrøder og udlæg'!$N$1),FALSE)="Ja",(G156+H156),F156)</f>
        <v>#N/A</v>
      </c>
      <c r="J156" s="110" t="e">
        <f t="shared" si="32"/>
        <v>#N/A</v>
      </c>
      <c r="K156" s="110" t="e">
        <f t="shared" si="33"/>
        <v>#N/A</v>
      </c>
      <c r="L156" s="110" t="e">
        <f>VLOOKUP(B156,'Data_efterafgrøder og udlæg'!$A$3:$V$16,COLUMN('Data_efterafgrøder og udlæg'!J153),FALSE)</f>
        <v>#N/A</v>
      </c>
      <c r="M156" s="108" t="e">
        <f>K156*VLOOKUP(B156,'Data_efterafgrøder og udlæg'!$A$3:$Q$12,COLUMN('Data_efterafgrøder og udlæg'!D153),FALSE)*VLOOKUP(B156,'Data_efterafgrøder og udlæg'!$A$3:$R$14,COLUMN('Data_efterafgrøder og udlæg'!E153),FALSE)</f>
        <v>#N/A</v>
      </c>
      <c r="N156" s="108" t="e">
        <f t="shared" si="34"/>
        <v>#N/A</v>
      </c>
      <c r="O156" s="12">
        <f>D156*Forside!$B$3/100</f>
        <v>0</v>
      </c>
      <c r="P156" s="44">
        <f>O156*44/28*Forside!$B$5</f>
        <v>0</v>
      </c>
      <c r="Q156" s="45" t="e">
        <f>H156*VLOOKUP(B156,'Data_efterafgrøder og udlæg'!$A$3:$O$10,COLUMN('Data_efterafgrøder og udlæg'!$H$3),FALSE)</f>
        <v>#N/A</v>
      </c>
      <c r="R156" s="12" t="e">
        <f>Q156*Forside!$B$3/100</f>
        <v>#N/A</v>
      </c>
      <c r="S156" s="44" t="e">
        <f>R156*44/28*Forside!$B$5</f>
        <v>#N/A</v>
      </c>
      <c r="T156" s="45" t="e">
        <f>G156*VLOOKUP(B156,'Data_efterafgrøder og udlæg'!$A$3:$O$10,COLUMN('Data_efterafgrøder og udlæg'!$G$3),FALSE)</f>
        <v>#N/A</v>
      </c>
      <c r="U156" s="45" t="e">
        <f>T156*Forside!$B$3/100</f>
        <v>#N/A</v>
      </c>
      <c r="V156" s="44" t="e">
        <f>U156*44/28*Forside!$B$5</f>
        <v>#N/A</v>
      </c>
      <c r="W156" s="44">
        <f t="shared" si="35"/>
        <v>0</v>
      </c>
      <c r="X156" s="12">
        <f>D156*Forside!$B$8</f>
        <v>0</v>
      </c>
      <c r="Y156" s="54" t="e">
        <f>VLOOKUP(B156,'Data_efterafgrøder og udlæg'!$A$3:$Q$14,COLUMN('Data_efterafgrøder og udlæg'!L153),FALSE)</f>
        <v>#N/A</v>
      </c>
      <c r="Z156" s="54" t="e">
        <f>Y156*Forside!$B$9</f>
        <v>#N/A</v>
      </c>
      <c r="AA156" s="54" t="e">
        <f>VLOOKUP(B156,'Data_efterafgrøder og udlæg'!$A$3:$Q$14,COLUMN('Data_efterafgrøder og udlæg'!M153),FALSE)</f>
        <v>#N/A</v>
      </c>
      <c r="AB156" s="12" t="e">
        <f>Forside!$B$10*AA156</f>
        <v>#N/A</v>
      </c>
      <c r="AC156" s="53" t="e">
        <f>VLOOKUP(B156,'Data_efterafgrøder og udlæg'!$A$3:$R$7,COLUMN('Data_efterafgrøder og udlæg'!P153),FALSE)</f>
        <v>#N/A</v>
      </c>
      <c r="AD156" s="45" t="e">
        <f>AC156*6.4*Forside!$B$7*U156</f>
        <v>#N/A</v>
      </c>
      <c r="AE156" s="12" t="e">
        <f>VLOOKUP(B156,'Data_efterafgrøder og udlæg'!$A$3:$Q$15,COLUMN('Data_efterafgrøder og udlæg'!O153),FALSE)</f>
        <v>#N/A</v>
      </c>
      <c r="AF156" s="45" t="e">
        <f>AE156*1.7*Forside!$B$7*Beregninger_brændstofforbrug!F154</f>
        <v>#N/A</v>
      </c>
      <c r="AG156" s="44" t="e">
        <f t="shared" si="36"/>
        <v>#N/A</v>
      </c>
      <c r="AH156" s="12"/>
      <c r="AI156" s="12">
        <f>AH156*4.6*Forside!$B$6</f>
        <v>0</v>
      </c>
      <c r="AJ156" s="92" t="e">
        <f t="shared" si="27"/>
        <v>#N/A</v>
      </c>
      <c r="AK156" s="45" t="e">
        <f>AJ156*44/28*Forside!$B$5</f>
        <v>#N/A</v>
      </c>
      <c r="AL156" s="44" t="e">
        <f t="shared" si="28"/>
        <v>#N/A</v>
      </c>
      <c r="AM156" s="44" t="e">
        <f t="shared" si="29"/>
        <v>#N/A</v>
      </c>
      <c r="AN156" s="44" t="e">
        <f t="shared" si="30"/>
        <v>#N/A</v>
      </c>
    </row>
    <row r="157" spans="1:40" x14ac:dyDescent="0.2">
      <c r="A157" s="2">
        <f>Forside!B167</f>
        <v>0</v>
      </c>
      <c r="B157" s="2">
        <f>Forside!C167</f>
        <v>0</v>
      </c>
      <c r="C157" s="59">
        <f>Forside!G167</f>
        <v>0</v>
      </c>
      <c r="D157" s="59">
        <f>Forside!K167</f>
        <v>0</v>
      </c>
      <c r="E157" s="59">
        <f>Forside!N167</f>
        <v>0</v>
      </c>
      <c r="F157" s="108" t="e">
        <f>E157*(1/((1-VLOOKUP(B157,'Data_efterafgrøder og udlæg'!$A$3:$J$15,COLUMN('Data_efterafgrøder og udlæg'!$C$1),FALSE))*VLOOKUP(B157,'Data_efterafgrøder og udlæg'!$A$3:$I$12,COLUMN('Data_efterafgrøder og udlæg'!$B$1),FALSE)))</f>
        <v>#N/A</v>
      </c>
      <c r="G157" s="108" t="e">
        <f>F157*VLOOKUP(B157,'Data_efterafgrøder og udlæg'!$A$3:$H$12,COLUMN('Data_efterafgrøder og udlæg'!$C$1),FALSE)</f>
        <v>#N/A</v>
      </c>
      <c r="H157" s="110" t="e">
        <f t="shared" si="31"/>
        <v>#N/A</v>
      </c>
      <c r="I157" s="108" t="e">
        <f>IF(VLOOKUP(B157,'Data_efterafgrøder og udlæg'!$A$3:$O$13,COLUMN('Data_efterafgrøder og udlæg'!$N$1),FALSE)="Ja",(G157+H157),F157)</f>
        <v>#N/A</v>
      </c>
      <c r="J157" s="110" t="e">
        <f t="shared" si="32"/>
        <v>#N/A</v>
      </c>
      <c r="K157" s="110" t="e">
        <f t="shared" si="33"/>
        <v>#N/A</v>
      </c>
      <c r="L157" s="110" t="e">
        <f>VLOOKUP(B157,'Data_efterafgrøder og udlæg'!$A$3:$V$16,COLUMN('Data_efterafgrøder og udlæg'!J154),FALSE)</f>
        <v>#N/A</v>
      </c>
      <c r="M157" s="108" t="e">
        <f>K157*VLOOKUP(B157,'Data_efterafgrøder og udlæg'!$A$3:$Q$12,COLUMN('Data_efterafgrøder og udlæg'!D154),FALSE)*VLOOKUP(B157,'Data_efterafgrøder og udlæg'!$A$3:$R$14,COLUMN('Data_efterafgrøder og udlæg'!E154),FALSE)</f>
        <v>#N/A</v>
      </c>
      <c r="N157" s="108" t="e">
        <f t="shared" si="34"/>
        <v>#N/A</v>
      </c>
      <c r="O157" s="12">
        <f>D157*Forside!$B$3/100</f>
        <v>0</v>
      </c>
      <c r="P157" s="44">
        <f>O157*44/28*Forside!$B$5</f>
        <v>0</v>
      </c>
      <c r="Q157" s="45" t="e">
        <f>H157*VLOOKUP(B157,'Data_efterafgrøder og udlæg'!$A$3:$O$10,COLUMN('Data_efterafgrøder og udlæg'!$H$3),FALSE)</f>
        <v>#N/A</v>
      </c>
      <c r="R157" s="12" t="e">
        <f>Q157*Forside!$B$3/100</f>
        <v>#N/A</v>
      </c>
      <c r="S157" s="44" t="e">
        <f>R157*44/28*Forside!$B$5</f>
        <v>#N/A</v>
      </c>
      <c r="T157" s="45" t="e">
        <f>G157*VLOOKUP(B157,'Data_efterafgrøder og udlæg'!$A$3:$O$10,COLUMN('Data_efterafgrøder og udlæg'!$G$3),FALSE)</f>
        <v>#N/A</v>
      </c>
      <c r="U157" s="45" t="e">
        <f>T157*Forside!$B$3/100</f>
        <v>#N/A</v>
      </c>
      <c r="V157" s="44" t="e">
        <f>U157*44/28*Forside!$B$5</f>
        <v>#N/A</v>
      </c>
      <c r="W157" s="44">
        <f t="shared" si="35"/>
        <v>0</v>
      </c>
      <c r="X157" s="12">
        <f>D157*Forside!$B$8</f>
        <v>0</v>
      </c>
      <c r="Y157" s="54" t="e">
        <f>VLOOKUP(B157,'Data_efterafgrøder og udlæg'!$A$3:$Q$14,COLUMN('Data_efterafgrøder og udlæg'!L154),FALSE)</f>
        <v>#N/A</v>
      </c>
      <c r="Z157" s="54" t="e">
        <f>Y157*Forside!$B$9</f>
        <v>#N/A</v>
      </c>
      <c r="AA157" s="54" t="e">
        <f>VLOOKUP(B157,'Data_efterafgrøder og udlæg'!$A$3:$Q$14,COLUMN('Data_efterafgrøder og udlæg'!M154),FALSE)</f>
        <v>#N/A</v>
      </c>
      <c r="AB157" s="12" t="e">
        <f>Forside!$B$10*AA157</f>
        <v>#N/A</v>
      </c>
      <c r="AC157" s="53" t="e">
        <f>VLOOKUP(B157,'Data_efterafgrøder og udlæg'!$A$3:$R$7,COLUMN('Data_efterafgrøder og udlæg'!P154),FALSE)</f>
        <v>#N/A</v>
      </c>
      <c r="AD157" s="45" t="e">
        <f>AC157*6.4*Forside!$B$7*U157</f>
        <v>#N/A</v>
      </c>
      <c r="AE157" s="12" t="e">
        <f>VLOOKUP(B157,'Data_efterafgrøder og udlæg'!$A$3:$Q$15,COLUMN('Data_efterafgrøder og udlæg'!O154),FALSE)</f>
        <v>#N/A</v>
      </c>
      <c r="AF157" s="45" t="e">
        <f>AE157*1.7*Forside!$B$7*Beregninger_brændstofforbrug!F155</f>
        <v>#N/A</v>
      </c>
      <c r="AG157" s="44" t="e">
        <f t="shared" si="36"/>
        <v>#N/A</v>
      </c>
      <c r="AH157" s="12"/>
      <c r="AI157" s="12">
        <f>AH157*4.6*Forside!$B$6</f>
        <v>0</v>
      </c>
      <c r="AJ157" s="92" t="e">
        <f t="shared" si="27"/>
        <v>#N/A</v>
      </c>
      <c r="AK157" s="45" t="e">
        <f>AJ157*44/28*Forside!$B$5</f>
        <v>#N/A</v>
      </c>
      <c r="AL157" s="44" t="e">
        <f t="shared" si="28"/>
        <v>#N/A</v>
      </c>
      <c r="AM157" s="44" t="e">
        <f t="shared" si="29"/>
        <v>#N/A</v>
      </c>
      <c r="AN157" s="44" t="e">
        <f t="shared" si="30"/>
        <v>#N/A</v>
      </c>
    </row>
    <row r="158" spans="1:40" x14ac:dyDescent="0.2">
      <c r="A158" s="2">
        <f>Forside!B168</f>
        <v>0</v>
      </c>
      <c r="B158" s="2">
        <f>Forside!C168</f>
        <v>0</v>
      </c>
      <c r="C158" s="59">
        <f>Forside!G168</f>
        <v>0</v>
      </c>
      <c r="D158" s="59">
        <f>Forside!K168</f>
        <v>0</v>
      </c>
      <c r="E158" s="59">
        <f>Forside!N168</f>
        <v>0</v>
      </c>
      <c r="F158" s="108" t="e">
        <f>E158*(1/((1-VLOOKUP(B158,'Data_efterafgrøder og udlæg'!$A$3:$J$15,COLUMN('Data_efterafgrøder og udlæg'!$C$1),FALSE))*VLOOKUP(B158,'Data_efterafgrøder og udlæg'!$A$3:$I$12,COLUMN('Data_efterafgrøder og udlæg'!$B$1),FALSE)))</f>
        <v>#N/A</v>
      </c>
      <c r="G158" s="108" t="e">
        <f>F158*VLOOKUP(B158,'Data_efterafgrøder og udlæg'!$A$3:$H$12,COLUMN('Data_efterafgrøder og udlæg'!$C$1),FALSE)</f>
        <v>#N/A</v>
      </c>
      <c r="H158" s="110" t="e">
        <f t="shared" si="31"/>
        <v>#N/A</v>
      </c>
      <c r="I158" s="108" t="e">
        <f>IF(VLOOKUP(B158,'Data_efterafgrøder og udlæg'!$A$3:$O$13,COLUMN('Data_efterafgrøder og udlæg'!$N$1),FALSE)="Ja",(G158+H158),F158)</f>
        <v>#N/A</v>
      </c>
      <c r="J158" s="110" t="e">
        <f t="shared" si="32"/>
        <v>#N/A</v>
      </c>
      <c r="K158" s="110" t="e">
        <f t="shared" si="33"/>
        <v>#N/A</v>
      </c>
      <c r="L158" s="110" t="e">
        <f>VLOOKUP(B158,'Data_efterafgrøder og udlæg'!$A$3:$V$16,COLUMN('Data_efterafgrøder og udlæg'!J155),FALSE)</f>
        <v>#N/A</v>
      </c>
      <c r="M158" s="108" t="e">
        <f>K158*VLOOKUP(B158,'Data_efterafgrøder og udlæg'!$A$3:$Q$12,COLUMN('Data_efterafgrøder og udlæg'!D155),FALSE)*VLOOKUP(B158,'Data_efterafgrøder og udlæg'!$A$3:$R$14,COLUMN('Data_efterafgrøder og udlæg'!E155),FALSE)</f>
        <v>#N/A</v>
      </c>
      <c r="N158" s="108" t="e">
        <f t="shared" si="34"/>
        <v>#N/A</v>
      </c>
      <c r="O158" s="12">
        <f>D158*Forside!$B$3/100</f>
        <v>0</v>
      </c>
      <c r="P158" s="44">
        <f>O158*44/28*Forside!$B$5</f>
        <v>0</v>
      </c>
      <c r="Q158" s="45" t="e">
        <f>H158*VLOOKUP(B158,'Data_efterafgrøder og udlæg'!$A$3:$O$10,COLUMN('Data_efterafgrøder og udlæg'!$H$3),FALSE)</f>
        <v>#N/A</v>
      </c>
      <c r="R158" s="12" t="e">
        <f>Q158*Forside!$B$3/100</f>
        <v>#N/A</v>
      </c>
      <c r="S158" s="44" t="e">
        <f>R158*44/28*Forside!$B$5</f>
        <v>#N/A</v>
      </c>
      <c r="T158" s="45" t="e">
        <f>G158*VLOOKUP(B158,'Data_efterafgrøder og udlæg'!$A$3:$O$10,COLUMN('Data_efterafgrøder og udlæg'!$G$3),FALSE)</f>
        <v>#N/A</v>
      </c>
      <c r="U158" s="45" t="e">
        <f>T158*Forside!$B$3/100</f>
        <v>#N/A</v>
      </c>
      <c r="V158" s="44" t="e">
        <f>U158*44/28*Forside!$B$5</f>
        <v>#N/A</v>
      </c>
      <c r="W158" s="44">
        <f t="shared" si="35"/>
        <v>0</v>
      </c>
      <c r="X158" s="12">
        <f>D158*Forside!$B$8</f>
        <v>0</v>
      </c>
      <c r="Y158" s="54" t="e">
        <f>VLOOKUP(B158,'Data_efterafgrøder og udlæg'!$A$3:$Q$14,COLUMN('Data_efterafgrøder og udlæg'!L155),FALSE)</f>
        <v>#N/A</v>
      </c>
      <c r="Z158" s="54" t="e">
        <f>Y158*Forside!$B$9</f>
        <v>#N/A</v>
      </c>
      <c r="AA158" s="54" t="e">
        <f>VLOOKUP(B158,'Data_efterafgrøder og udlæg'!$A$3:$Q$14,COLUMN('Data_efterafgrøder og udlæg'!M155),FALSE)</f>
        <v>#N/A</v>
      </c>
      <c r="AB158" s="12" t="e">
        <f>Forside!$B$10*AA158</f>
        <v>#N/A</v>
      </c>
      <c r="AC158" s="53" t="e">
        <f>VLOOKUP(B158,'Data_efterafgrøder og udlæg'!$A$3:$R$7,COLUMN('Data_efterafgrøder og udlæg'!P155),FALSE)</f>
        <v>#N/A</v>
      </c>
      <c r="AD158" s="45" t="e">
        <f>AC158*6.4*Forside!$B$7*U158</f>
        <v>#N/A</v>
      </c>
      <c r="AE158" s="12" t="e">
        <f>VLOOKUP(B158,'Data_efterafgrøder og udlæg'!$A$3:$Q$15,COLUMN('Data_efterafgrøder og udlæg'!O155),FALSE)</f>
        <v>#N/A</v>
      </c>
      <c r="AF158" s="45" t="e">
        <f>AE158*1.7*Forside!$B$7*Beregninger_brændstofforbrug!F156</f>
        <v>#N/A</v>
      </c>
      <c r="AG158" s="44" t="e">
        <f t="shared" si="36"/>
        <v>#N/A</v>
      </c>
      <c r="AH158" s="12"/>
      <c r="AI158" s="12">
        <f>AH158*4.6*Forside!$B$6</f>
        <v>0</v>
      </c>
      <c r="AJ158" s="92" t="e">
        <f t="shared" si="27"/>
        <v>#N/A</v>
      </c>
      <c r="AK158" s="45" t="e">
        <f>AJ158*44/28*Forside!$B$5</f>
        <v>#N/A</v>
      </c>
      <c r="AL158" s="44" t="e">
        <f t="shared" si="28"/>
        <v>#N/A</v>
      </c>
      <c r="AM158" s="44" t="e">
        <f t="shared" si="29"/>
        <v>#N/A</v>
      </c>
      <c r="AN158" s="44" t="e">
        <f t="shared" si="30"/>
        <v>#N/A</v>
      </c>
    </row>
    <row r="159" spans="1:40" x14ac:dyDescent="0.2">
      <c r="A159" s="2">
        <f>Forside!B169</f>
        <v>0</v>
      </c>
      <c r="B159" s="2">
        <f>Forside!C169</f>
        <v>0</v>
      </c>
      <c r="C159" s="59">
        <f>Forside!G169</f>
        <v>0</v>
      </c>
      <c r="D159" s="59">
        <f>Forside!K169</f>
        <v>0</v>
      </c>
      <c r="E159" s="59">
        <f>Forside!N169</f>
        <v>0</v>
      </c>
      <c r="F159" s="108" t="e">
        <f>E159*(1/((1-VLOOKUP(B159,'Data_efterafgrøder og udlæg'!$A$3:$J$15,COLUMN('Data_efterafgrøder og udlæg'!$C$1),FALSE))*VLOOKUP(B159,'Data_efterafgrøder og udlæg'!$A$3:$I$12,COLUMN('Data_efterafgrøder og udlæg'!$B$1),FALSE)))</f>
        <v>#N/A</v>
      </c>
      <c r="G159" s="108" t="e">
        <f>F159*VLOOKUP(B159,'Data_efterafgrøder og udlæg'!$A$3:$H$12,COLUMN('Data_efterafgrøder og udlæg'!$C$1),FALSE)</f>
        <v>#N/A</v>
      </c>
      <c r="H159" s="110" t="e">
        <f t="shared" si="31"/>
        <v>#N/A</v>
      </c>
      <c r="I159" s="108" t="e">
        <f>IF(VLOOKUP(B159,'Data_efterafgrøder og udlæg'!$A$3:$O$13,COLUMN('Data_efterafgrøder og udlæg'!$N$1),FALSE)="Ja",(G159+H159),F159)</f>
        <v>#N/A</v>
      </c>
      <c r="J159" s="110" t="e">
        <f t="shared" si="32"/>
        <v>#N/A</v>
      </c>
      <c r="K159" s="110" t="e">
        <f t="shared" si="33"/>
        <v>#N/A</v>
      </c>
      <c r="L159" s="110" t="e">
        <f>VLOOKUP(B159,'Data_efterafgrøder og udlæg'!$A$3:$V$16,COLUMN('Data_efterafgrøder og udlæg'!J156),FALSE)</f>
        <v>#N/A</v>
      </c>
      <c r="M159" s="108" t="e">
        <f>K159*VLOOKUP(B159,'Data_efterafgrøder og udlæg'!$A$3:$Q$12,COLUMN('Data_efterafgrøder og udlæg'!D156),FALSE)*VLOOKUP(B159,'Data_efterafgrøder og udlæg'!$A$3:$R$14,COLUMN('Data_efterafgrøder og udlæg'!E156),FALSE)</f>
        <v>#N/A</v>
      </c>
      <c r="N159" s="108" t="e">
        <f t="shared" si="34"/>
        <v>#N/A</v>
      </c>
      <c r="O159" s="12">
        <f>D159*Forside!$B$3/100</f>
        <v>0</v>
      </c>
      <c r="P159" s="44">
        <f>O159*44/28*Forside!$B$5</f>
        <v>0</v>
      </c>
      <c r="Q159" s="45" t="e">
        <f>H159*VLOOKUP(B159,'Data_efterafgrøder og udlæg'!$A$3:$O$10,COLUMN('Data_efterafgrøder og udlæg'!$H$3),FALSE)</f>
        <v>#N/A</v>
      </c>
      <c r="R159" s="12" t="e">
        <f>Q159*Forside!$B$3/100</f>
        <v>#N/A</v>
      </c>
      <c r="S159" s="44" t="e">
        <f>R159*44/28*Forside!$B$5</f>
        <v>#N/A</v>
      </c>
      <c r="T159" s="45" t="e">
        <f>G159*VLOOKUP(B159,'Data_efterafgrøder og udlæg'!$A$3:$O$10,COLUMN('Data_efterafgrøder og udlæg'!$G$3),FALSE)</f>
        <v>#N/A</v>
      </c>
      <c r="U159" s="45" t="e">
        <f>T159*Forside!$B$3/100</f>
        <v>#N/A</v>
      </c>
      <c r="V159" s="44" t="e">
        <f>U159*44/28*Forside!$B$5</f>
        <v>#N/A</v>
      </c>
      <c r="W159" s="44">
        <f t="shared" si="35"/>
        <v>0</v>
      </c>
      <c r="X159" s="12">
        <f>D159*Forside!$B$8</f>
        <v>0</v>
      </c>
      <c r="Y159" s="54" t="e">
        <f>VLOOKUP(B159,'Data_efterafgrøder og udlæg'!$A$3:$Q$14,COLUMN('Data_efterafgrøder og udlæg'!L156),FALSE)</f>
        <v>#N/A</v>
      </c>
      <c r="Z159" s="54" t="e">
        <f>Y159*Forside!$B$9</f>
        <v>#N/A</v>
      </c>
      <c r="AA159" s="54" t="e">
        <f>VLOOKUP(B159,'Data_efterafgrøder og udlæg'!$A$3:$Q$14,COLUMN('Data_efterafgrøder og udlæg'!M156),FALSE)</f>
        <v>#N/A</v>
      </c>
      <c r="AB159" s="12" t="e">
        <f>Forside!$B$10*AA159</f>
        <v>#N/A</v>
      </c>
      <c r="AC159" s="53" t="e">
        <f>VLOOKUP(B159,'Data_efterafgrøder og udlæg'!$A$3:$R$7,COLUMN('Data_efterafgrøder og udlæg'!P156),FALSE)</f>
        <v>#N/A</v>
      </c>
      <c r="AD159" s="45" t="e">
        <f>AC159*6.4*Forside!$B$7*U159</f>
        <v>#N/A</v>
      </c>
      <c r="AE159" s="12" t="e">
        <f>VLOOKUP(B159,'Data_efterafgrøder og udlæg'!$A$3:$Q$15,COLUMN('Data_efterafgrøder og udlæg'!O156),FALSE)</f>
        <v>#N/A</v>
      </c>
      <c r="AF159" s="45" t="e">
        <f>AE159*1.7*Forside!$B$7*Beregninger_brændstofforbrug!F157</f>
        <v>#N/A</v>
      </c>
      <c r="AG159" s="44" t="e">
        <f t="shared" si="36"/>
        <v>#N/A</v>
      </c>
      <c r="AH159" s="12"/>
      <c r="AI159" s="12">
        <f>AH159*4.6*Forside!$B$6</f>
        <v>0</v>
      </c>
      <c r="AJ159" s="92" t="e">
        <f t="shared" si="27"/>
        <v>#N/A</v>
      </c>
      <c r="AK159" s="45" t="e">
        <f>AJ159*44/28*Forside!$B$5</f>
        <v>#N/A</v>
      </c>
      <c r="AL159" s="44" t="e">
        <f t="shared" si="28"/>
        <v>#N/A</v>
      </c>
      <c r="AM159" s="44" t="e">
        <f t="shared" si="29"/>
        <v>#N/A</v>
      </c>
      <c r="AN159" s="44" t="e">
        <f t="shared" si="30"/>
        <v>#N/A</v>
      </c>
    </row>
    <row r="160" spans="1:40" x14ac:dyDescent="0.2">
      <c r="A160" s="2">
        <f>Forside!B170</f>
        <v>0</v>
      </c>
      <c r="B160" s="2">
        <f>Forside!C170</f>
        <v>0</v>
      </c>
      <c r="C160" s="59">
        <f>Forside!G170</f>
        <v>0</v>
      </c>
      <c r="D160" s="59">
        <f>Forside!K170</f>
        <v>0</v>
      </c>
      <c r="E160" s="59">
        <f>Forside!N170</f>
        <v>0</v>
      </c>
      <c r="F160" s="108" t="e">
        <f>E160*(1/((1-VLOOKUP(B160,'Data_efterafgrøder og udlæg'!$A$3:$J$15,COLUMN('Data_efterafgrøder og udlæg'!$C$1),FALSE))*VLOOKUP(B160,'Data_efterafgrøder og udlæg'!$A$3:$I$12,COLUMN('Data_efterafgrøder og udlæg'!$B$1),FALSE)))</f>
        <v>#N/A</v>
      </c>
      <c r="G160" s="108" t="e">
        <f>F160*VLOOKUP(B160,'Data_efterafgrøder og udlæg'!$A$3:$H$12,COLUMN('Data_efterafgrøder og udlæg'!$C$1),FALSE)</f>
        <v>#N/A</v>
      </c>
      <c r="H160" s="110" t="e">
        <f t="shared" si="31"/>
        <v>#N/A</v>
      </c>
      <c r="I160" s="108" t="e">
        <f>IF(VLOOKUP(B160,'Data_efterafgrøder og udlæg'!$A$3:$O$13,COLUMN('Data_efterafgrøder og udlæg'!$N$1),FALSE)="Ja",(G160+H160),F160)</f>
        <v>#N/A</v>
      </c>
      <c r="J160" s="110" t="e">
        <f t="shared" si="32"/>
        <v>#N/A</v>
      </c>
      <c r="K160" s="110" t="e">
        <f t="shared" si="33"/>
        <v>#N/A</v>
      </c>
      <c r="L160" s="110" t="e">
        <f>VLOOKUP(B160,'Data_efterafgrøder og udlæg'!$A$3:$V$16,COLUMN('Data_efterafgrøder og udlæg'!J157),FALSE)</f>
        <v>#N/A</v>
      </c>
      <c r="M160" s="108" t="e">
        <f>K160*VLOOKUP(B160,'Data_efterafgrøder og udlæg'!$A$3:$Q$12,COLUMN('Data_efterafgrøder og udlæg'!D157),FALSE)*VLOOKUP(B160,'Data_efterafgrøder og udlæg'!$A$3:$R$14,COLUMN('Data_efterafgrøder og udlæg'!E157),FALSE)</f>
        <v>#N/A</v>
      </c>
      <c r="N160" s="108" t="e">
        <f t="shared" si="34"/>
        <v>#N/A</v>
      </c>
      <c r="O160" s="12">
        <f>D160*Forside!$B$3/100</f>
        <v>0</v>
      </c>
      <c r="P160" s="44">
        <f>O160*44/28*Forside!$B$5</f>
        <v>0</v>
      </c>
      <c r="Q160" s="45" t="e">
        <f>H160*VLOOKUP(B160,'Data_efterafgrøder og udlæg'!$A$3:$O$10,COLUMN('Data_efterafgrøder og udlæg'!$H$3),FALSE)</f>
        <v>#N/A</v>
      </c>
      <c r="R160" s="12" t="e">
        <f>Q160*Forside!$B$3/100</f>
        <v>#N/A</v>
      </c>
      <c r="S160" s="44" t="e">
        <f>R160*44/28*Forside!$B$5</f>
        <v>#N/A</v>
      </c>
      <c r="T160" s="45" t="e">
        <f>G160*VLOOKUP(B160,'Data_efterafgrøder og udlæg'!$A$3:$O$10,COLUMN('Data_efterafgrøder og udlæg'!$G$3),FALSE)</f>
        <v>#N/A</v>
      </c>
      <c r="U160" s="45" t="e">
        <f>T160*Forside!$B$3/100</f>
        <v>#N/A</v>
      </c>
      <c r="V160" s="44" t="e">
        <f>U160*44/28*Forside!$B$5</f>
        <v>#N/A</v>
      </c>
      <c r="W160" s="44">
        <f t="shared" si="35"/>
        <v>0</v>
      </c>
      <c r="X160" s="12">
        <f>D160*Forside!$B$8</f>
        <v>0</v>
      </c>
      <c r="Y160" s="54" t="e">
        <f>VLOOKUP(B160,'Data_efterafgrøder og udlæg'!$A$3:$Q$14,COLUMN('Data_efterafgrøder og udlæg'!L157),FALSE)</f>
        <v>#N/A</v>
      </c>
      <c r="Z160" s="54" t="e">
        <f>Y160*Forside!$B$9</f>
        <v>#N/A</v>
      </c>
      <c r="AA160" s="54" t="e">
        <f>VLOOKUP(B160,'Data_efterafgrøder og udlæg'!$A$3:$Q$14,COLUMN('Data_efterafgrøder og udlæg'!M157),FALSE)</f>
        <v>#N/A</v>
      </c>
      <c r="AB160" s="12" t="e">
        <f>Forside!$B$10*AA160</f>
        <v>#N/A</v>
      </c>
      <c r="AC160" s="53" t="e">
        <f>VLOOKUP(B160,'Data_efterafgrøder og udlæg'!$A$3:$R$7,COLUMN('Data_efterafgrøder og udlæg'!P157),FALSE)</f>
        <v>#N/A</v>
      </c>
      <c r="AD160" s="45" t="e">
        <f>AC160*6.4*Forside!$B$7*U160</f>
        <v>#N/A</v>
      </c>
      <c r="AE160" s="12" t="e">
        <f>VLOOKUP(B160,'Data_efterafgrøder og udlæg'!$A$3:$Q$15,COLUMN('Data_efterafgrøder og udlæg'!O157),FALSE)</f>
        <v>#N/A</v>
      </c>
      <c r="AF160" s="45" t="e">
        <f>AE160*1.7*Forside!$B$7*Beregninger_brændstofforbrug!F158</f>
        <v>#N/A</v>
      </c>
      <c r="AG160" s="44" t="e">
        <f t="shared" si="36"/>
        <v>#N/A</v>
      </c>
      <c r="AH160" s="12"/>
      <c r="AI160" s="12">
        <f>AH160*4.6*Forside!$B$6</f>
        <v>0</v>
      </c>
      <c r="AJ160" s="92" t="e">
        <f t="shared" si="27"/>
        <v>#N/A</v>
      </c>
      <c r="AK160" s="45" t="e">
        <f>AJ160*44/28*Forside!$B$5</f>
        <v>#N/A</v>
      </c>
      <c r="AL160" s="44" t="e">
        <f t="shared" si="28"/>
        <v>#N/A</v>
      </c>
      <c r="AM160" s="44" t="e">
        <f t="shared" si="29"/>
        <v>#N/A</v>
      </c>
      <c r="AN160" s="44" t="e">
        <f t="shared" si="30"/>
        <v>#N/A</v>
      </c>
    </row>
    <row r="161" spans="1:40" x14ac:dyDescent="0.2">
      <c r="A161" s="2">
        <f>Forside!B171</f>
        <v>0</v>
      </c>
      <c r="B161" s="2">
        <f>Forside!C171</f>
        <v>0</v>
      </c>
      <c r="C161" s="59">
        <f>Forside!G171</f>
        <v>0</v>
      </c>
      <c r="D161" s="59">
        <f>Forside!K171</f>
        <v>0</v>
      </c>
      <c r="E161" s="59">
        <f>Forside!N171</f>
        <v>0</v>
      </c>
      <c r="F161" s="108" t="e">
        <f>E161*(1/((1-VLOOKUP(B161,'Data_efterafgrøder og udlæg'!$A$3:$J$15,COLUMN('Data_efterafgrøder og udlæg'!$C$1),FALSE))*VLOOKUP(B161,'Data_efterafgrøder og udlæg'!$A$3:$I$12,COLUMN('Data_efterafgrøder og udlæg'!$B$1),FALSE)))</f>
        <v>#N/A</v>
      </c>
      <c r="G161" s="108" t="e">
        <f>F161*VLOOKUP(B161,'Data_efterafgrøder og udlæg'!$A$3:$H$12,COLUMN('Data_efterafgrøder og udlæg'!$C$1),FALSE)</f>
        <v>#N/A</v>
      </c>
      <c r="H161" s="110" t="e">
        <f t="shared" si="31"/>
        <v>#N/A</v>
      </c>
      <c r="I161" s="108" t="e">
        <f>IF(VLOOKUP(B161,'Data_efterafgrøder og udlæg'!$A$3:$O$13,COLUMN('Data_efterafgrøder og udlæg'!$N$1),FALSE)="Ja",(G161+H161),F161)</f>
        <v>#N/A</v>
      </c>
      <c r="J161" s="110" t="e">
        <f t="shared" si="32"/>
        <v>#N/A</v>
      </c>
      <c r="K161" s="110" t="e">
        <f t="shared" si="33"/>
        <v>#N/A</v>
      </c>
      <c r="L161" s="110" t="e">
        <f>VLOOKUP(B161,'Data_efterafgrøder og udlæg'!$A$3:$V$16,COLUMN('Data_efterafgrøder og udlæg'!J158),FALSE)</f>
        <v>#N/A</v>
      </c>
      <c r="M161" s="108" t="e">
        <f>K161*VLOOKUP(B161,'Data_efterafgrøder og udlæg'!$A$3:$Q$12,COLUMN('Data_efterafgrøder og udlæg'!D158),FALSE)*VLOOKUP(B161,'Data_efterafgrøder og udlæg'!$A$3:$R$14,COLUMN('Data_efterafgrøder og udlæg'!E158),FALSE)</f>
        <v>#N/A</v>
      </c>
      <c r="N161" s="108" t="e">
        <f t="shared" si="34"/>
        <v>#N/A</v>
      </c>
      <c r="O161" s="12">
        <f>D161*Forside!$B$3/100</f>
        <v>0</v>
      </c>
      <c r="P161" s="44">
        <f>O161*44/28*Forside!$B$5</f>
        <v>0</v>
      </c>
      <c r="Q161" s="45" t="e">
        <f>H161*VLOOKUP(B161,'Data_efterafgrøder og udlæg'!$A$3:$O$10,COLUMN('Data_efterafgrøder og udlæg'!$H$3),FALSE)</f>
        <v>#N/A</v>
      </c>
      <c r="R161" s="12" t="e">
        <f>Q161*Forside!$B$3/100</f>
        <v>#N/A</v>
      </c>
      <c r="S161" s="44" t="e">
        <f>R161*44/28*Forside!$B$5</f>
        <v>#N/A</v>
      </c>
      <c r="T161" s="45" t="e">
        <f>G161*VLOOKUP(B161,'Data_efterafgrøder og udlæg'!$A$3:$O$10,COLUMN('Data_efterafgrøder og udlæg'!$G$3),FALSE)</f>
        <v>#N/A</v>
      </c>
      <c r="U161" s="45" t="e">
        <f>T161*Forside!$B$3/100</f>
        <v>#N/A</v>
      </c>
      <c r="V161" s="44" t="e">
        <f>U161*44/28*Forside!$B$5</f>
        <v>#N/A</v>
      </c>
      <c r="W161" s="44">
        <f t="shared" si="35"/>
        <v>0</v>
      </c>
      <c r="X161" s="12">
        <f>D161*Forside!$B$8</f>
        <v>0</v>
      </c>
      <c r="Y161" s="54" t="e">
        <f>VLOOKUP(B161,'Data_efterafgrøder og udlæg'!$A$3:$Q$14,COLUMN('Data_efterafgrøder og udlæg'!L158),FALSE)</f>
        <v>#N/A</v>
      </c>
      <c r="Z161" s="54" t="e">
        <f>Y161*Forside!$B$9</f>
        <v>#N/A</v>
      </c>
      <c r="AA161" s="54" t="e">
        <f>VLOOKUP(B161,'Data_efterafgrøder og udlæg'!$A$3:$Q$14,COLUMN('Data_efterafgrøder og udlæg'!M158),FALSE)</f>
        <v>#N/A</v>
      </c>
      <c r="AB161" s="12" t="e">
        <f>Forside!$B$10*AA161</f>
        <v>#N/A</v>
      </c>
      <c r="AC161" s="53" t="e">
        <f>VLOOKUP(B161,'Data_efterafgrøder og udlæg'!$A$3:$R$7,COLUMN('Data_efterafgrøder og udlæg'!P158),FALSE)</f>
        <v>#N/A</v>
      </c>
      <c r="AD161" s="45" t="e">
        <f>AC161*6.4*Forside!$B$7*U161</f>
        <v>#N/A</v>
      </c>
      <c r="AE161" s="12" t="e">
        <f>VLOOKUP(B161,'Data_efterafgrøder og udlæg'!$A$3:$Q$15,COLUMN('Data_efterafgrøder og udlæg'!O158),FALSE)</f>
        <v>#N/A</v>
      </c>
      <c r="AF161" s="45" t="e">
        <f>AE161*1.7*Forside!$B$7*Beregninger_brændstofforbrug!F159</f>
        <v>#N/A</v>
      </c>
      <c r="AG161" s="44" t="e">
        <f t="shared" si="36"/>
        <v>#N/A</v>
      </c>
      <c r="AH161" s="12"/>
      <c r="AI161" s="12">
        <f>AH161*4.6*Forside!$B$6</f>
        <v>0</v>
      </c>
      <c r="AJ161" s="92" t="e">
        <f t="shared" si="27"/>
        <v>#N/A</v>
      </c>
      <c r="AK161" s="45" t="e">
        <f>AJ161*44/28*Forside!$B$5</f>
        <v>#N/A</v>
      </c>
      <c r="AL161" s="44" t="e">
        <f t="shared" si="28"/>
        <v>#N/A</v>
      </c>
      <c r="AM161" s="44" t="e">
        <f t="shared" si="29"/>
        <v>#N/A</v>
      </c>
      <c r="AN161" s="44" t="e">
        <f t="shared" si="30"/>
        <v>#N/A</v>
      </c>
    </row>
    <row r="162" spans="1:40" x14ac:dyDescent="0.2">
      <c r="A162" s="2">
        <f>Forside!B172</f>
        <v>0</v>
      </c>
      <c r="B162" s="2">
        <f>Forside!C172</f>
        <v>0</v>
      </c>
      <c r="C162" s="59">
        <f>Forside!G172</f>
        <v>0</v>
      </c>
      <c r="D162" s="59">
        <f>Forside!K172</f>
        <v>0</v>
      </c>
      <c r="E162" s="59">
        <f>Forside!N172</f>
        <v>0</v>
      </c>
      <c r="F162" s="108" t="e">
        <f>E162*(1/((1-VLOOKUP(B162,'Data_efterafgrøder og udlæg'!$A$3:$J$15,COLUMN('Data_efterafgrøder og udlæg'!$C$1),FALSE))*VLOOKUP(B162,'Data_efterafgrøder og udlæg'!$A$3:$I$12,COLUMN('Data_efterafgrøder og udlæg'!$B$1),FALSE)))</f>
        <v>#N/A</v>
      </c>
      <c r="G162" s="108" t="e">
        <f>F162*VLOOKUP(B162,'Data_efterafgrøder og udlæg'!$A$3:$H$12,COLUMN('Data_efterafgrøder og udlæg'!$C$1),FALSE)</f>
        <v>#N/A</v>
      </c>
      <c r="H162" s="110" t="e">
        <f t="shared" si="31"/>
        <v>#N/A</v>
      </c>
      <c r="I162" s="108" t="e">
        <f>IF(VLOOKUP(B162,'Data_efterafgrøder og udlæg'!$A$3:$O$13,COLUMN('Data_efterafgrøder og udlæg'!$N$1),FALSE)="Ja",(G162+H162),F162)</f>
        <v>#N/A</v>
      </c>
      <c r="J162" s="110" t="e">
        <f t="shared" si="32"/>
        <v>#N/A</v>
      </c>
      <c r="K162" s="110" t="e">
        <f t="shared" si="33"/>
        <v>#N/A</v>
      </c>
      <c r="L162" s="110" t="e">
        <f>VLOOKUP(B162,'Data_efterafgrøder og udlæg'!$A$3:$V$16,COLUMN('Data_efterafgrøder og udlæg'!J159),FALSE)</f>
        <v>#N/A</v>
      </c>
      <c r="M162" s="108" t="e">
        <f>K162*VLOOKUP(B162,'Data_efterafgrøder og udlæg'!$A$3:$Q$12,COLUMN('Data_efterafgrøder og udlæg'!D159),FALSE)*VLOOKUP(B162,'Data_efterafgrøder og udlæg'!$A$3:$R$14,COLUMN('Data_efterafgrøder og udlæg'!E159),FALSE)</f>
        <v>#N/A</v>
      </c>
      <c r="N162" s="108" t="e">
        <f t="shared" si="34"/>
        <v>#N/A</v>
      </c>
      <c r="O162" s="12">
        <f>D162*Forside!$B$3/100</f>
        <v>0</v>
      </c>
      <c r="P162" s="44">
        <f>O162*44/28*Forside!$B$5</f>
        <v>0</v>
      </c>
      <c r="Q162" s="45" t="e">
        <f>H162*VLOOKUP(B162,'Data_efterafgrøder og udlæg'!$A$3:$O$10,COLUMN('Data_efterafgrøder og udlæg'!$H$3),FALSE)</f>
        <v>#N/A</v>
      </c>
      <c r="R162" s="12" t="e">
        <f>Q162*Forside!$B$3/100</f>
        <v>#N/A</v>
      </c>
      <c r="S162" s="44" t="e">
        <f>R162*44/28*Forside!$B$5</f>
        <v>#N/A</v>
      </c>
      <c r="T162" s="45" t="e">
        <f>G162*VLOOKUP(B162,'Data_efterafgrøder og udlæg'!$A$3:$O$10,COLUMN('Data_efterafgrøder og udlæg'!$G$3),FALSE)</f>
        <v>#N/A</v>
      </c>
      <c r="U162" s="45" t="e">
        <f>T162*Forside!$B$3/100</f>
        <v>#N/A</v>
      </c>
      <c r="V162" s="44" t="e">
        <f>U162*44/28*Forside!$B$5</f>
        <v>#N/A</v>
      </c>
      <c r="W162" s="44">
        <f t="shared" si="35"/>
        <v>0</v>
      </c>
      <c r="X162" s="12">
        <f>D162*Forside!$B$8</f>
        <v>0</v>
      </c>
      <c r="Y162" s="54" t="e">
        <f>VLOOKUP(B162,'Data_efterafgrøder og udlæg'!$A$3:$Q$14,COLUMN('Data_efterafgrøder og udlæg'!L159),FALSE)</f>
        <v>#N/A</v>
      </c>
      <c r="Z162" s="54" t="e">
        <f>Y162*Forside!$B$9</f>
        <v>#N/A</v>
      </c>
      <c r="AA162" s="54" t="e">
        <f>VLOOKUP(B162,'Data_efterafgrøder og udlæg'!$A$3:$Q$14,COLUMN('Data_efterafgrøder og udlæg'!M159),FALSE)</f>
        <v>#N/A</v>
      </c>
      <c r="AB162" s="12" t="e">
        <f>Forside!$B$10*AA162</f>
        <v>#N/A</v>
      </c>
      <c r="AC162" s="53" t="e">
        <f>VLOOKUP(B162,'Data_efterafgrøder og udlæg'!$A$3:$R$7,COLUMN('Data_efterafgrøder og udlæg'!P159),FALSE)</f>
        <v>#N/A</v>
      </c>
      <c r="AD162" s="45" t="e">
        <f>AC162*6.4*Forside!$B$7*U162</f>
        <v>#N/A</v>
      </c>
      <c r="AE162" s="12" t="e">
        <f>VLOOKUP(B162,'Data_efterafgrøder og udlæg'!$A$3:$Q$15,COLUMN('Data_efterafgrøder og udlæg'!O159),FALSE)</f>
        <v>#N/A</v>
      </c>
      <c r="AF162" s="45" t="e">
        <f>AE162*1.7*Forside!$B$7*Beregninger_brændstofforbrug!F160</f>
        <v>#N/A</v>
      </c>
      <c r="AG162" s="44" t="e">
        <f t="shared" si="36"/>
        <v>#N/A</v>
      </c>
      <c r="AH162" s="12"/>
      <c r="AI162" s="12">
        <f>AH162*4.6*Forside!$B$6</f>
        <v>0</v>
      </c>
      <c r="AJ162" s="92" t="e">
        <f t="shared" si="27"/>
        <v>#N/A</v>
      </c>
      <c r="AK162" s="45" t="e">
        <f>AJ162*44/28*Forside!$B$5</f>
        <v>#N/A</v>
      </c>
      <c r="AL162" s="44" t="e">
        <f t="shared" si="28"/>
        <v>#N/A</v>
      </c>
      <c r="AM162" s="44" t="e">
        <f t="shared" si="29"/>
        <v>#N/A</v>
      </c>
      <c r="AN162" s="44" t="e">
        <f t="shared" si="30"/>
        <v>#N/A</v>
      </c>
    </row>
    <row r="163" spans="1:40" x14ac:dyDescent="0.2">
      <c r="A163" s="2">
        <f>Forside!B173</f>
        <v>0</v>
      </c>
      <c r="B163" s="2">
        <f>Forside!C173</f>
        <v>0</v>
      </c>
      <c r="C163" s="59">
        <f>Forside!G173</f>
        <v>0</v>
      </c>
      <c r="D163" s="59">
        <f>Forside!K173</f>
        <v>0</v>
      </c>
      <c r="E163" s="59">
        <f>Forside!N173</f>
        <v>0</v>
      </c>
      <c r="F163" s="108" t="e">
        <f>E163*(1/((1-VLOOKUP(B163,'Data_efterafgrøder og udlæg'!$A$3:$J$15,COLUMN('Data_efterafgrøder og udlæg'!$C$1),FALSE))*VLOOKUP(B163,'Data_efterafgrøder og udlæg'!$A$3:$I$12,COLUMN('Data_efterafgrøder og udlæg'!$B$1),FALSE)))</f>
        <v>#N/A</v>
      </c>
      <c r="G163" s="108" t="e">
        <f>F163*VLOOKUP(B163,'Data_efterafgrøder og udlæg'!$A$3:$H$12,COLUMN('Data_efterafgrøder og udlæg'!$C$1),FALSE)</f>
        <v>#N/A</v>
      </c>
      <c r="H163" s="110" t="e">
        <f t="shared" si="31"/>
        <v>#N/A</v>
      </c>
      <c r="I163" s="108" t="e">
        <f>IF(VLOOKUP(B163,'Data_efterafgrøder og udlæg'!$A$3:$O$13,COLUMN('Data_efterafgrøder og udlæg'!$N$1),FALSE)="Ja",(G163+H163),F163)</f>
        <v>#N/A</v>
      </c>
      <c r="J163" s="110" t="e">
        <f t="shared" si="32"/>
        <v>#N/A</v>
      </c>
      <c r="K163" s="110" t="e">
        <f t="shared" si="33"/>
        <v>#N/A</v>
      </c>
      <c r="L163" s="110" t="e">
        <f>VLOOKUP(B163,'Data_efterafgrøder og udlæg'!$A$3:$V$16,COLUMN('Data_efterafgrøder og udlæg'!J160),FALSE)</f>
        <v>#N/A</v>
      </c>
      <c r="M163" s="108" t="e">
        <f>K163*VLOOKUP(B163,'Data_efterafgrøder og udlæg'!$A$3:$Q$12,COLUMN('Data_efterafgrøder og udlæg'!D160),FALSE)*VLOOKUP(B163,'Data_efterafgrøder og udlæg'!$A$3:$R$14,COLUMN('Data_efterafgrøder og udlæg'!E160),FALSE)</f>
        <v>#N/A</v>
      </c>
      <c r="N163" s="108" t="e">
        <f t="shared" si="34"/>
        <v>#N/A</v>
      </c>
      <c r="O163" s="12">
        <f>D163*Forside!$B$3/100</f>
        <v>0</v>
      </c>
      <c r="P163" s="44">
        <f>O163*44/28*Forside!$B$5</f>
        <v>0</v>
      </c>
      <c r="Q163" s="45" t="e">
        <f>H163*VLOOKUP(B163,'Data_efterafgrøder og udlæg'!$A$3:$O$10,COLUMN('Data_efterafgrøder og udlæg'!$H$3),FALSE)</f>
        <v>#N/A</v>
      </c>
      <c r="R163" s="12" t="e">
        <f>Q163*Forside!$B$3/100</f>
        <v>#N/A</v>
      </c>
      <c r="S163" s="44" t="e">
        <f>R163*44/28*Forside!$B$5</f>
        <v>#N/A</v>
      </c>
      <c r="T163" s="45" t="e">
        <f>G163*VLOOKUP(B163,'Data_efterafgrøder og udlæg'!$A$3:$O$10,COLUMN('Data_efterafgrøder og udlæg'!$G$3),FALSE)</f>
        <v>#N/A</v>
      </c>
      <c r="U163" s="45" t="e">
        <f>T163*Forside!$B$3/100</f>
        <v>#N/A</v>
      </c>
      <c r="V163" s="44" t="e">
        <f>U163*44/28*Forside!$B$5</f>
        <v>#N/A</v>
      </c>
      <c r="W163" s="44">
        <f t="shared" si="35"/>
        <v>0</v>
      </c>
      <c r="X163" s="12">
        <f>D163*Forside!$B$8</f>
        <v>0</v>
      </c>
      <c r="Y163" s="54" t="e">
        <f>VLOOKUP(B163,'Data_efterafgrøder og udlæg'!$A$3:$Q$14,COLUMN('Data_efterafgrøder og udlæg'!L160),FALSE)</f>
        <v>#N/A</v>
      </c>
      <c r="Z163" s="54" t="e">
        <f>Y163*Forside!$B$9</f>
        <v>#N/A</v>
      </c>
      <c r="AA163" s="54" t="e">
        <f>VLOOKUP(B163,'Data_efterafgrøder og udlæg'!$A$3:$Q$14,COLUMN('Data_efterafgrøder og udlæg'!M160),FALSE)</f>
        <v>#N/A</v>
      </c>
      <c r="AB163" s="12" t="e">
        <f>Forside!$B$10*AA163</f>
        <v>#N/A</v>
      </c>
      <c r="AC163" s="53" t="e">
        <f>VLOOKUP(B163,'Data_efterafgrøder og udlæg'!$A$3:$R$7,COLUMN('Data_efterafgrøder og udlæg'!P160),FALSE)</f>
        <v>#N/A</v>
      </c>
      <c r="AD163" s="45" t="e">
        <f>AC163*6.4*Forside!$B$7*U163</f>
        <v>#N/A</v>
      </c>
      <c r="AE163" s="12" t="e">
        <f>VLOOKUP(B163,'Data_efterafgrøder og udlæg'!$A$3:$Q$15,COLUMN('Data_efterafgrøder og udlæg'!O160),FALSE)</f>
        <v>#N/A</v>
      </c>
      <c r="AF163" s="45" t="e">
        <f>AE163*1.7*Forside!$B$7*Beregninger_brændstofforbrug!F161</f>
        <v>#N/A</v>
      </c>
      <c r="AG163" s="44" t="e">
        <f t="shared" si="36"/>
        <v>#N/A</v>
      </c>
      <c r="AH163" s="12"/>
      <c r="AI163" s="12">
        <f>AH163*4.6*Forside!$B$6</f>
        <v>0</v>
      </c>
      <c r="AJ163" s="92" t="e">
        <f t="shared" si="27"/>
        <v>#N/A</v>
      </c>
      <c r="AK163" s="45" t="e">
        <f>AJ163*44/28*Forside!$B$5</f>
        <v>#N/A</v>
      </c>
      <c r="AL163" s="44" t="e">
        <f t="shared" si="28"/>
        <v>#N/A</v>
      </c>
      <c r="AM163" s="44" t="e">
        <f t="shared" si="29"/>
        <v>#N/A</v>
      </c>
      <c r="AN163" s="44" t="e">
        <f t="shared" si="30"/>
        <v>#N/A</v>
      </c>
    </row>
    <row r="164" spans="1:40" x14ac:dyDescent="0.2">
      <c r="A164" s="2">
        <f>Forside!B174</f>
        <v>0</v>
      </c>
      <c r="B164" s="2">
        <f>Forside!C174</f>
        <v>0</v>
      </c>
      <c r="C164" s="59">
        <f>Forside!G174</f>
        <v>0</v>
      </c>
      <c r="D164" s="59">
        <f>Forside!K174</f>
        <v>0</v>
      </c>
      <c r="E164" s="59">
        <f>Forside!N174</f>
        <v>0</v>
      </c>
      <c r="F164" s="108" t="e">
        <f>E164*(1/((1-VLOOKUP(B164,'Data_efterafgrøder og udlæg'!$A$3:$J$15,COLUMN('Data_efterafgrøder og udlæg'!$C$1),FALSE))*VLOOKUP(B164,'Data_efterafgrøder og udlæg'!$A$3:$I$12,COLUMN('Data_efterafgrøder og udlæg'!$B$1),FALSE)))</f>
        <v>#N/A</v>
      </c>
      <c r="G164" s="108" t="e">
        <f>F164*VLOOKUP(B164,'Data_efterafgrøder og udlæg'!$A$3:$H$12,COLUMN('Data_efterafgrøder og udlæg'!$C$1),FALSE)</f>
        <v>#N/A</v>
      </c>
      <c r="H164" s="110" t="e">
        <f t="shared" si="31"/>
        <v>#N/A</v>
      </c>
      <c r="I164" s="108" t="e">
        <f>IF(VLOOKUP(B164,'Data_efterafgrøder og udlæg'!$A$3:$O$13,COLUMN('Data_efterafgrøder og udlæg'!$N$1),FALSE)="Ja",(G164+H164),F164)</f>
        <v>#N/A</v>
      </c>
      <c r="J164" s="110" t="e">
        <f t="shared" si="32"/>
        <v>#N/A</v>
      </c>
      <c r="K164" s="110" t="e">
        <f t="shared" si="33"/>
        <v>#N/A</v>
      </c>
      <c r="L164" s="110" t="e">
        <f>VLOOKUP(B164,'Data_efterafgrøder og udlæg'!$A$3:$V$16,COLUMN('Data_efterafgrøder og udlæg'!J161),FALSE)</f>
        <v>#N/A</v>
      </c>
      <c r="M164" s="108" t="e">
        <f>K164*VLOOKUP(B164,'Data_efterafgrøder og udlæg'!$A$3:$Q$12,COLUMN('Data_efterafgrøder og udlæg'!D161),FALSE)*VLOOKUP(B164,'Data_efterafgrøder og udlæg'!$A$3:$R$14,COLUMN('Data_efterafgrøder og udlæg'!E161),FALSE)</f>
        <v>#N/A</v>
      </c>
      <c r="N164" s="108" t="e">
        <f t="shared" si="34"/>
        <v>#N/A</v>
      </c>
      <c r="O164" s="12">
        <f>D164*Forside!$B$3/100</f>
        <v>0</v>
      </c>
      <c r="P164" s="44">
        <f>O164*44/28*Forside!$B$5</f>
        <v>0</v>
      </c>
      <c r="Q164" s="45" t="e">
        <f>H164*VLOOKUP(B164,'Data_efterafgrøder og udlæg'!$A$3:$O$10,COLUMN('Data_efterafgrøder og udlæg'!$H$3),FALSE)</f>
        <v>#N/A</v>
      </c>
      <c r="R164" s="12" t="e">
        <f>Q164*Forside!$B$3/100</f>
        <v>#N/A</v>
      </c>
      <c r="S164" s="44" t="e">
        <f>R164*44/28*Forside!$B$5</f>
        <v>#N/A</v>
      </c>
      <c r="T164" s="45" t="e">
        <f>G164*VLOOKUP(B164,'Data_efterafgrøder og udlæg'!$A$3:$O$10,COLUMN('Data_efterafgrøder og udlæg'!$G$3),FALSE)</f>
        <v>#N/A</v>
      </c>
      <c r="U164" s="45" t="e">
        <f>T164*Forside!$B$3/100</f>
        <v>#N/A</v>
      </c>
      <c r="V164" s="44" t="e">
        <f>U164*44/28*Forside!$B$5</f>
        <v>#N/A</v>
      </c>
      <c r="W164" s="44">
        <f t="shared" si="35"/>
        <v>0</v>
      </c>
      <c r="X164" s="12">
        <f>D164*Forside!$B$8</f>
        <v>0</v>
      </c>
      <c r="Y164" s="54" t="e">
        <f>VLOOKUP(B164,'Data_efterafgrøder og udlæg'!$A$3:$Q$14,COLUMN('Data_efterafgrøder og udlæg'!L161),FALSE)</f>
        <v>#N/A</v>
      </c>
      <c r="Z164" s="54" t="e">
        <f>Y164*Forside!$B$9</f>
        <v>#N/A</v>
      </c>
      <c r="AA164" s="54" t="e">
        <f>VLOOKUP(B164,'Data_efterafgrøder og udlæg'!$A$3:$Q$14,COLUMN('Data_efterafgrøder og udlæg'!M161),FALSE)</f>
        <v>#N/A</v>
      </c>
      <c r="AB164" s="12" t="e">
        <f>Forside!$B$10*AA164</f>
        <v>#N/A</v>
      </c>
      <c r="AC164" s="53" t="e">
        <f>VLOOKUP(B164,'Data_efterafgrøder og udlæg'!$A$3:$R$7,COLUMN('Data_efterafgrøder og udlæg'!P161),FALSE)</f>
        <v>#N/A</v>
      </c>
      <c r="AD164" s="45" t="e">
        <f>AC164*6.4*Forside!$B$7*U164</f>
        <v>#N/A</v>
      </c>
      <c r="AE164" s="12" t="e">
        <f>VLOOKUP(B164,'Data_efterafgrøder og udlæg'!$A$3:$Q$15,COLUMN('Data_efterafgrøder og udlæg'!O161),FALSE)</f>
        <v>#N/A</v>
      </c>
      <c r="AF164" s="45" t="e">
        <f>AE164*1.7*Forside!$B$7*Beregninger_brændstofforbrug!F162</f>
        <v>#N/A</v>
      </c>
      <c r="AG164" s="44" t="e">
        <f t="shared" si="36"/>
        <v>#N/A</v>
      </c>
      <c r="AH164" s="12"/>
      <c r="AI164" s="12">
        <f>AH164*4.6*Forside!$B$6</f>
        <v>0</v>
      </c>
      <c r="AJ164" s="92" t="e">
        <f t="shared" si="27"/>
        <v>#N/A</v>
      </c>
      <c r="AK164" s="45" t="e">
        <f>AJ164*44/28*Forside!$B$5</f>
        <v>#N/A</v>
      </c>
      <c r="AL164" s="44" t="e">
        <f t="shared" si="28"/>
        <v>#N/A</v>
      </c>
      <c r="AM164" s="44" t="e">
        <f t="shared" si="29"/>
        <v>#N/A</v>
      </c>
      <c r="AN164" s="44" t="e">
        <f t="shared" si="30"/>
        <v>#N/A</v>
      </c>
    </row>
    <row r="165" spans="1:40" x14ac:dyDescent="0.2">
      <c r="A165" s="2">
        <f>Forside!B175</f>
        <v>0</v>
      </c>
      <c r="B165" s="2">
        <f>Forside!C175</f>
        <v>0</v>
      </c>
      <c r="C165" s="59">
        <f>Forside!G175</f>
        <v>0</v>
      </c>
      <c r="D165" s="59">
        <f>Forside!K175</f>
        <v>0</v>
      </c>
      <c r="E165" s="59">
        <f>Forside!N175</f>
        <v>0</v>
      </c>
      <c r="F165" s="108" t="e">
        <f>E165*(1/((1-VLOOKUP(B165,'Data_efterafgrøder og udlæg'!$A$3:$J$15,COLUMN('Data_efterafgrøder og udlæg'!$C$1),FALSE))*VLOOKUP(B165,'Data_efterafgrøder og udlæg'!$A$3:$I$12,COLUMN('Data_efterafgrøder og udlæg'!$B$1),FALSE)))</f>
        <v>#N/A</v>
      </c>
      <c r="G165" s="108" t="e">
        <f>F165*VLOOKUP(B165,'Data_efterafgrøder og udlæg'!$A$3:$H$12,COLUMN('Data_efterafgrøder og udlæg'!$C$1),FALSE)</f>
        <v>#N/A</v>
      </c>
      <c r="H165" s="110" t="e">
        <f t="shared" si="31"/>
        <v>#N/A</v>
      </c>
      <c r="I165" s="108" t="e">
        <f>IF(VLOOKUP(B165,'Data_efterafgrøder og udlæg'!$A$3:$O$13,COLUMN('Data_efterafgrøder og udlæg'!$N$1),FALSE)="Ja",(G165+H165),F165)</f>
        <v>#N/A</v>
      </c>
      <c r="J165" s="110" t="e">
        <f t="shared" si="32"/>
        <v>#N/A</v>
      </c>
      <c r="K165" s="110" t="e">
        <f t="shared" si="33"/>
        <v>#N/A</v>
      </c>
      <c r="L165" s="110" t="e">
        <f>VLOOKUP(B165,'Data_efterafgrøder og udlæg'!$A$3:$V$16,COLUMN('Data_efterafgrøder og udlæg'!J162),FALSE)</f>
        <v>#N/A</v>
      </c>
      <c r="M165" s="108" t="e">
        <f>K165*VLOOKUP(B165,'Data_efterafgrøder og udlæg'!$A$3:$Q$12,COLUMN('Data_efterafgrøder og udlæg'!D162),FALSE)*VLOOKUP(B165,'Data_efterafgrøder og udlæg'!$A$3:$R$14,COLUMN('Data_efterafgrøder og udlæg'!E162),FALSE)</f>
        <v>#N/A</v>
      </c>
      <c r="N165" s="108" t="e">
        <f t="shared" si="34"/>
        <v>#N/A</v>
      </c>
      <c r="O165" s="12">
        <f>D165*Forside!$B$3/100</f>
        <v>0</v>
      </c>
      <c r="P165" s="44">
        <f>O165*44/28*Forside!$B$5</f>
        <v>0</v>
      </c>
      <c r="Q165" s="45" t="e">
        <f>H165*VLOOKUP(B165,'Data_efterafgrøder og udlæg'!$A$3:$O$10,COLUMN('Data_efterafgrøder og udlæg'!$H$3),FALSE)</f>
        <v>#N/A</v>
      </c>
      <c r="R165" s="12" t="e">
        <f>Q165*Forside!$B$3/100</f>
        <v>#N/A</v>
      </c>
      <c r="S165" s="44" t="e">
        <f>R165*44/28*Forside!$B$5</f>
        <v>#N/A</v>
      </c>
      <c r="T165" s="45" t="e">
        <f>G165*VLOOKUP(B165,'Data_efterafgrøder og udlæg'!$A$3:$O$10,COLUMN('Data_efterafgrøder og udlæg'!$G$3),FALSE)</f>
        <v>#N/A</v>
      </c>
      <c r="U165" s="45" t="e">
        <f>T165*Forside!$B$3/100</f>
        <v>#N/A</v>
      </c>
      <c r="V165" s="44" t="e">
        <f>U165*44/28*Forside!$B$5</f>
        <v>#N/A</v>
      </c>
      <c r="W165" s="44">
        <f t="shared" si="35"/>
        <v>0</v>
      </c>
      <c r="X165" s="12">
        <f>D165*Forside!$B$8</f>
        <v>0</v>
      </c>
      <c r="Y165" s="54" t="e">
        <f>VLOOKUP(B165,'Data_efterafgrøder og udlæg'!$A$3:$Q$14,COLUMN('Data_efterafgrøder og udlæg'!L162),FALSE)</f>
        <v>#N/A</v>
      </c>
      <c r="Z165" s="54" t="e">
        <f>Y165*Forside!$B$9</f>
        <v>#N/A</v>
      </c>
      <c r="AA165" s="54" t="e">
        <f>VLOOKUP(B165,'Data_efterafgrøder og udlæg'!$A$3:$Q$14,COLUMN('Data_efterafgrøder og udlæg'!M162),FALSE)</f>
        <v>#N/A</v>
      </c>
      <c r="AB165" s="12" t="e">
        <f>Forside!$B$10*AA165</f>
        <v>#N/A</v>
      </c>
      <c r="AC165" s="53" t="e">
        <f>VLOOKUP(B165,'Data_efterafgrøder og udlæg'!$A$3:$R$7,COLUMN('Data_efterafgrøder og udlæg'!P162),FALSE)</f>
        <v>#N/A</v>
      </c>
      <c r="AD165" s="45" t="e">
        <f>AC165*6.4*Forside!$B$7*U165</f>
        <v>#N/A</v>
      </c>
      <c r="AE165" s="12" t="e">
        <f>VLOOKUP(B165,'Data_efterafgrøder og udlæg'!$A$3:$Q$15,COLUMN('Data_efterafgrøder og udlæg'!O162),FALSE)</f>
        <v>#N/A</v>
      </c>
      <c r="AF165" s="45" t="e">
        <f>AE165*1.7*Forside!$B$7*Beregninger_brændstofforbrug!F163</f>
        <v>#N/A</v>
      </c>
      <c r="AG165" s="44" t="e">
        <f t="shared" si="36"/>
        <v>#N/A</v>
      </c>
      <c r="AH165" s="12"/>
      <c r="AI165" s="12">
        <f>AH165*4.6*Forside!$B$6</f>
        <v>0</v>
      </c>
      <c r="AJ165" s="92" t="e">
        <f t="shared" si="27"/>
        <v>#N/A</v>
      </c>
      <c r="AK165" s="45" t="e">
        <f>AJ165*44/28*Forside!$B$5</f>
        <v>#N/A</v>
      </c>
      <c r="AL165" s="44" t="e">
        <f t="shared" si="28"/>
        <v>#N/A</v>
      </c>
      <c r="AM165" s="44" t="e">
        <f t="shared" si="29"/>
        <v>#N/A</v>
      </c>
      <c r="AN165" s="44" t="e">
        <f t="shared" si="30"/>
        <v>#N/A</v>
      </c>
    </row>
    <row r="166" spans="1:40" x14ac:dyDescent="0.2">
      <c r="A166" s="2">
        <f>Forside!B176</f>
        <v>0</v>
      </c>
      <c r="B166" s="2">
        <f>Forside!C176</f>
        <v>0</v>
      </c>
      <c r="C166" s="59">
        <f>Forside!G176</f>
        <v>0</v>
      </c>
      <c r="D166" s="59">
        <f>Forside!K176</f>
        <v>0</v>
      </c>
      <c r="E166" s="59">
        <f>Forside!N176</f>
        <v>0</v>
      </c>
      <c r="F166" s="108" t="e">
        <f>E166*(1/((1-VLOOKUP(B166,'Data_efterafgrøder og udlæg'!$A$3:$J$15,COLUMN('Data_efterafgrøder og udlæg'!$C$1),FALSE))*VLOOKUP(B166,'Data_efterafgrøder og udlæg'!$A$3:$I$12,COLUMN('Data_efterafgrøder og udlæg'!$B$1),FALSE)))</f>
        <v>#N/A</v>
      </c>
      <c r="G166" s="108" t="e">
        <f>F166*VLOOKUP(B166,'Data_efterafgrøder og udlæg'!$A$3:$H$12,COLUMN('Data_efterafgrøder og udlæg'!$C$1),FALSE)</f>
        <v>#N/A</v>
      </c>
      <c r="H166" s="110" t="e">
        <f t="shared" si="31"/>
        <v>#N/A</v>
      </c>
      <c r="I166" s="108" t="e">
        <f>IF(VLOOKUP(B166,'Data_efterafgrøder og udlæg'!$A$3:$O$13,COLUMN('Data_efterafgrøder og udlæg'!$N$1),FALSE)="Ja",(G166+H166),F166)</f>
        <v>#N/A</v>
      </c>
      <c r="J166" s="110" t="e">
        <f t="shared" si="32"/>
        <v>#N/A</v>
      </c>
      <c r="K166" s="110" t="e">
        <f t="shared" si="33"/>
        <v>#N/A</v>
      </c>
      <c r="L166" s="110" t="e">
        <f>VLOOKUP(B166,'Data_efterafgrøder og udlæg'!$A$3:$V$16,COLUMN('Data_efterafgrøder og udlæg'!J163),FALSE)</f>
        <v>#N/A</v>
      </c>
      <c r="M166" s="108" t="e">
        <f>K166*VLOOKUP(B166,'Data_efterafgrøder og udlæg'!$A$3:$Q$12,COLUMN('Data_efterafgrøder og udlæg'!D163),FALSE)*VLOOKUP(B166,'Data_efterafgrøder og udlæg'!$A$3:$R$14,COLUMN('Data_efterafgrøder og udlæg'!E163),FALSE)</f>
        <v>#N/A</v>
      </c>
      <c r="N166" s="108" t="e">
        <f t="shared" si="34"/>
        <v>#N/A</v>
      </c>
      <c r="O166" s="12">
        <f>D166*Forside!$B$3/100</f>
        <v>0</v>
      </c>
      <c r="P166" s="44">
        <f>O166*44/28*Forside!$B$5</f>
        <v>0</v>
      </c>
      <c r="Q166" s="45" t="e">
        <f>H166*VLOOKUP(B166,'Data_efterafgrøder og udlæg'!$A$3:$O$10,COLUMN('Data_efterafgrøder og udlæg'!$H$3),FALSE)</f>
        <v>#N/A</v>
      </c>
      <c r="R166" s="12" t="e">
        <f>Q166*Forside!$B$3/100</f>
        <v>#N/A</v>
      </c>
      <c r="S166" s="44" t="e">
        <f>R166*44/28*Forside!$B$5</f>
        <v>#N/A</v>
      </c>
      <c r="T166" s="45" t="e">
        <f>G166*VLOOKUP(B166,'Data_efterafgrøder og udlæg'!$A$3:$O$10,COLUMN('Data_efterafgrøder og udlæg'!$G$3),FALSE)</f>
        <v>#N/A</v>
      </c>
      <c r="U166" s="45" t="e">
        <f>T166*Forside!$B$3/100</f>
        <v>#N/A</v>
      </c>
      <c r="V166" s="44" t="e">
        <f>U166*44/28*Forside!$B$5</f>
        <v>#N/A</v>
      </c>
      <c r="W166" s="44">
        <f t="shared" si="35"/>
        <v>0</v>
      </c>
      <c r="X166" s="12">
        <f>D166*Forside!$B$8</f>
        <v>0</v>
      </c>
      <c r="Y166" s="54" t="e">
        <f>VLOOKUP(B166,'Data_efterafgrøder og udlæg'!$A$3:$Q$14,COLUMN('Data_efterafgrøder og udlæg'!L163),FALSE)</f>
        <v>#N/A</v>
      </c>
      <c r="Z166" s="54" t="e">
        <f>Y166*Forside!$B$9</f>
        <v>#N/A</v>
      </c>
      <c r="AA166" s="54" t="e">
        <f>VLOOKUP(B166,'Data_efterafgrøder og udlæg'!$A$3:$Q$14,COLUMN('Data_efterafgrøder og udlæg'!M163),FALSE)</f>
        <v>#N/A</v>
      </c>
      <c r="AB166" s="12" t="e">
        <f>Forside!$B$10*AA166</f>
        <v>#N/A</v>
      </c>
      <c r="AC166" s="53" t="e">
        <f>VLOOKUP(B166,'Data_efterafgrøder og udlæg'!$A$3:$R$7,COLUMN('Data_efterafgrøder og udlæg'!P163),FALSE)</f>
        <v>#N/A</v>
      </c>
      <c r="AD166" s="45" t="e">
        <f>AC166*6.4*Forside!$B$7*U166</f>
        <v>#N/A</v>
      </c>
      <c r="AE166" s="12" t="e">
        <f>VLOOKUP(B166,'Data_efterafgrøder og udlæg'!$A$3:$Q$15,COLUMN('Data_efterafgrøder og udlæg'!O163),FALSE)</f>
        <v>#N/A</v>
      </c>
      <c r="AF166" s="45" t="e">
        <f>AE166*1.7*Forside!$B$7*Beregninger_brændstofforbrug!F164</f>
        <v>#N/A</v>
      </c>
      <c r="AG166" s="44" t="e">
        <f t="shared" si="36"/>
        <v>#N/A</v>
      </c>
      <c r="AH166" s="12"/>
      <c r="AI166" s="12">
        <f>AH166*4.6*Forside!$B$6</f>
        <v>0</v>
      </c>
      <c r="AJ166" s="92" t="e">
        <f t="shared" si="27"/>
        <v>#N/A</v>
      </c>
      <c r="AK166" s="45" t="e">
        <f>AJ166*44/28*Forside!$B$5</f>
        <v>#N/A</v>
      </c>
      <c r="AL166" s="44" t="e">
        <f t="shared" si="28"/>
        <v>#N/A</v>
      </c>
      <c r="AM166" s="44" t="e">
        <f t="shared" si="29"/>
        <v>#N/A</v>
      </c>
      <c r="AN166" s="44" t="e">
        <f t="shared" si="30"/>
        <v>#N/A</v>
      </c>
    </row>
    <row r="167" spans="1:40" x14ac:dyDescent="0.2">
      <c r="A167" s="2">
        <f>Forside!B177</f>
        <v>0</v>
      </c>
      <c r="B167" s="2">
        <f>Forside!C177</f>
        <v>0</v>
      </c>
      <c r="C167" s="59">
        <f>Forside!G177</f>
        <v>0</v>
      </c>
      <c r="D167" s="59">
        <f>Forside!K177</f>
        <v>0</v>
      </c>
      <c r="E167" s="59">
        <f>Forside!N177</f>
        <v>0</v>
      </c>
      <c r="F167" s="108" t="e">
        <f>E167*(1/((1-VLOOKUP(B167,'Data_efterafgrøder og udlæg'!$A$3:$J$15,COLUMN('Data_efterafgrøder og udlæg'!$C$1),FALSE))*VLOOKUP(B167,'Data_efterafgrøder og udlæg'!$A$3:$I$12,COLUMN('Data_efterafgrøder og udlæg'!$B$1),FALSE)))</f>
        <v>#N/A</v>
      </c>
      <c r="G167" s="108" t="e">
        <f>F167*VLOOKUP(B167,'Data_efterafgrøder og udlæg'!$A$3:$H$12,COLUMN('Data_efterafgrøder og udlæg'!$C$1),FALSE)</f>
        <v>#N/A</v>
      </c>
      <c r="H167" s="110" t="e">
        <f t="shared" si="31"/>
        <v>#N/A</v>
      </c>
      <c r="I167" s="108" t="e">
        <f>IF(VLOOKUP(B167,'Data_efterafgrøder og udlæg'!$A$3:$O$13,COLUMN('Data_efterafgrøder og udlæg'!$N$1),FALSE)="Ja",(G167+H167),F167)</f>
        <v>#N/A</v>
      </c>
      <c r="J167" s="110" t="e">
        <f t="shared" si="32"/>
        <v>#N/A</v>
      </c>
      <c r="K167" s="110" t="e">
        <f t="shared" si="33"/>
        <v>#N/A</v>
      </c>
      <c r="L167" s="110" t="e">
        <f>VLOOKUP(B167,'Data_efterafgrøder og udlæg'!$A$3:$V$16,COLUMN('Data_efterafgrøder og udlæg'!J164),FALSE)</f>
        <v>#N/A</v>
      </c>
      <c r="M167" s="108" t="e">
        <f>K167*VLOOKUP(B167,'Data_efterafgrøder og udlæg'!$A$3:$Q$12,COLUMN('Data_efterafgrøder og udlæg'!D164),FALSE)*VLOOKUP(B167,'Data_efterafgrøder og udlæg'!$A$3:$R$14,COLUMN('Data_efterafgrøder og udlæg'!E164),FALSE)</f>
        <v>#N/A</v>
      </c>
      <c r="N167" s="108" t="e">
        <f t="shared" si="34"/>
        <v>#N/A</v>
      </c>
      <c r="O167" s="12">
        <f>D167*Forside!$B$3/100</f>
        <v>0</v>
      </c>
      <c r="P167" s="44">
        <f>O167*44/28*Forside!$B$5</f>
        <v>0</v>
      </c>
      <c r="Q167" s="45" t="e">
        <f>H167*VLOOKUP(B167,'Data_efterafgrøder og udlæg'!$A$3:$O$10,COLUMN('Data_efterafgrøder og udlæg'!$H$3),FALSE)</f>
        <v>#N/A</v>
      </c>
      <c r="R167" s="12" t="e">
        <f>Q167*Forside!$B$3/100</f>
        <v>#N/A</v>
      </c>
      <c r="S167" s="44" t="e">
        <f>R167*44/28*Forside!$B$5</f>
        <v>#N/A</v>
      </c>
      <c r="T167" s="45" t="e">
        <f>G167*VLOOKUP(B167,'Data_efterafgrøder og udlæg'!$A$3:$O$10,COLUMN('Data_efterafgrøder og udlæg'!$G$3),FALSE)</f>
        <v>#N/A</v>
      </c>
      <c r="U167" s="45" t="e">
        <f>T167*Forside!$B$3/100</f>
        <v>#N/A</v>
      </c>
      <c r="V167" s="44" t="e">
        <f>U167*44/28*Forside!$B$5</f>
        <v>#N/A</v>
      </c>
      <c r="W167" s="44">
        <f t="shared" si="35"/>
        <v>0</v>
      </c>
      <c r="X167" s="12">
        <f>D167*Forside!$B$8</f>
        <v>0</v>
      </c>
      <c r="Y167" s="54" t="e">
        <f>VLOOKUP(B167,'Data_efterafgrøder og udlæg'!$A$3:$Q$14,COLUMN('Data_efterafgrøder og udlæg'!L164),FALSE)</f>
        <v>#N/A</v>
      </c>
      <c r="Z167" s="54" t="e">
        <f>Y167*Forside!$B$9</f>
        <v>#N/A</v>
      </c>
      <c r="AA167" s="54" t="e">
        <f>VLOOKUP(B167,'Data_efterafgrøder og udlæg'!$A$3:$Q$14,COLUMN('Data_efterafgrøder og udlæg'!M164),FALSE)</f>
        <v>#N/A</v>
      </c>
      <c r="AB167" s="12" t="e">
        <f>Forside!$B$10*AA167</f>
        <v>#N/A</v>
      </c>
      <c r="AC167" s="53" t="e">
        <f>VLOOKUP(B167,'Data_efterafgrøder og udlæg'!$A$3:$R$7,COLUMN('Data_efterafgrøder og udlæg'!P164),FALSE)</f>
        <v>#N/A</v>
      </c>
      <c r="AD167" s="45" t="e">
        <f>AC167*6.4*Forside!$B$7*U167</f>
        <v>#N/A</v>
      </c>
      <c r="AE167" s="12" t="e">
        <f>VLOOKUP(B167,'Data_efterafgrøder og udlæg'!$A$3:$Q$15,COLUMN('Data_efterafgrøder og udlæg'!O164),FALSE)</f>
        <v>#N/A</v>
      </c>
      <c r="AF167" s="45" t="e">
        <f>AE167*1.7*Forside!$B$7*Beregninger_brændstofforbrug!F165</f>
        <v>#N/A</v>
      </c>
      <c r="AG167" s="44" t="e">
        <f t="shared" si="36"/>
        <v>#N/A</v>
      </c>
      <c r="AH167" s="12"/>
      <c r="AI167" s="12">
        <f>AH167*4.6*Forside!$B$6</f>
        <v>0</v>
      </c>
      <c r="AJ167" s="92" t="e">
        <f t="shared" si="27"/>
        <v>#N/A</v>
      </c>
      <c r="AK167" s="45" t="e">
        <f>AJ167*44/28*Forside!$B$5</f>
        <v>#N/A</v>
      </c>
      <c r="AL167" s="44" t="e">
        <f t="shared" si="28"/>
        <v>#N/A</v>
      </c>
      <c r="AM167" s="44" t="e">
        <f t="shared" si="29"/>
        <v>#N/A</v>
      </c>
      <c r="AN167" s="44" t="e">
        <f t="shared" si="30"/>
        <v>#N/A</v>
      </c>
    </row>
    <row r="168" spans="1:40" x14ac:dyDescent="0.2">
      <c r="A168" s="2">
        <f>Forside!B178</f>
        <v>0</v>
      </c>
      <c r="B168" s="2">
        <f>Forside!C178</f>
        <v>0</v>
      </c>
      <c r="C168" s="59">
        <f>Forside!G178</f>
        <v>0</v>
      </c>
      <c r="D168" s="59">
        <f>Forside!K178</f>
        <v>0</v>
      </c>
      <c r="E168" s="59">
        <f>Forside!N178</f>
        <v>0</v>
      </c>
      <c r="F168" s="108" t="e">
        <f>E168*(1/((1-VLOOKUP(B168,'Data_efterafgrøder og udlæg'!$A$3:$J$15,COLUMN('Data_efterafgrøder og udlæg'!$C$1),FALSE))*VLOOKUP(B168,'Data_efterafgrøder og udlæg'!$A$3:$I$12,COLUMN('Data_efterafgrøder og udlæg'!$B$1),FALSE)))</f>
        <v>#N/A</v>
      </c>
      <c r="G168" s="108" t="e">
        <f>F168*VLOOKUP(B168,'Data_efterafgrøder og udlæg'!$A$3:$H$12,COLUMN('Data_efterafgrøder og udlæg'!$C$1),FALSE)</f>
        <v>#N/A</v>
      </c>
      <c r="H168" s="110" t="e">
        <f t="shared" si="31"/>
        <v>#N/A</v>
      </c>
      <c r="I168" s="108" t="e">
        <f>IF(VLOOKUP(B168,'Data_efterafgrøder og udlæg'!$A$3:$O$13,COLUMN('Data_efterafgrøder og udlæg'!$N$1),FALSE)="Ja",(G168+H168),F168)</f>
        <v>#N/A</v>
      </c>
      <c r="J168" s="110" t="e">
        <f t="shared" si="32"/>
        <v>#N/A</v>
      </c>
      <c r="K168" s="110" t="e">
        <f t="shared" si="33"/>
        <v>#N/A</v>
      </c>
      <c r="L168" s="110" t="e">
        <f>VLOOKUP(B168,'Data_efterafgrøder og udlæg'!$A$3:$V$16,COLUMN('Data_efterafgrøder og udlæg'!J165),FALSE)</f>
        <v>#N/A</v>
      </c>
      <c r="M168" s="108" t="e">
        <f>K168*VLOOKUP(B168,'Data_efterafgrøder og udlæg'!$A$3:$Q$12,COLUMN('Data_efterafgrøder og udlæg'!D165),FALSE)*VLOOKUP(B168,'Data_efterafgrøder og udlæg'!$A$3:$R$14,COLUMN('Data_efterafgrøder og udlæg'!E165),FALSE)</f>
        <v>#N/A</v>
      </c>
      <c r="N168" s="108" t="e">
        <f t="shared" si="34"/>
        <v>#N/A</v>
      </c>
      <c r="O168" s="12">
        <f>D168*Forside!$B$3/100</f>
        <v>0</v>
      </c>
      <c r="P168" s="44">
        <f>O168*44/28*Forside!$B$5</f>
        <v>0</v>
      </c>
      <c r="Q168" s="45" t="e">
        <f>H168*VLOOKUP(B168,'Data_efterafgrøder og udlæg'!$A$3:$O$10,COLUMN('Data_efterafgrøder og udlæg'!$H$3),FALSE)</f>
        <v>#N/A</v>
      </c>
      <c r="R168" s="12" t="e">
        <f>Q168*Forside!$B$3/100</f>
        <v>#N/A</v>
      </c>
      <c r="S168" s="44" t="e">
        <f>R168*44/28*Forside!$B$5</f>
        <v>#N/A</v>
      </c>
      <c r="T168" s="45" t="e">
        <f>G168*VLOOKUP(B168,'Data_efterafgrøder og udlæg'!$A$3:$O$10,COLUMN('Data_efterafgrøder og udlæg'!$G$3),FALSE)</f>
        <v>#N/A</v>
      </c>
      <c r="U168" s="45" t="e">
        <f>T168*Forside!$B$3/100</f>
        <v>#N/A</v>
      </c>
      <c r="V168" s="44" t="e">
        <f>U168*44/28*Forside!$B$5</f>
        <v>#N/A</v>
      </c>
      <c r="W168" s="44">
        <f t="shared" si="35"/>
        <v>0</v>
      </c>
      <c r="X168" s="12">
        <f>D168*Forside!$B$8</f>
        <v>0</v>
      </c>
      <c r="Y168" s="54" t="e">
        <f>VLOOKUP(B168,'Data_efterafgrøder og udlæg'!$A$3:$Q$14,COLUMN('Data_efterafgrøder og udlæg'!L165),FALSE)</f>
        <v>#N/A</v>
      </c>
      <c r="Z168" s="54" t="e">
        <f>Y168*Forside!$B$9</f>
        <v>#N/A</v>
      </c>
      <c r="AA168" s="54" t="e">
        <f>VLOOKUP(B168,'Data_efterafgrøder og udlæg'!$A$3:$Q$14,COLUMN('Data_efterafgrøder og udlæg'!M165),FALSE)</f>
        <v>#N/A</v>
      </c>
      <c r="AB168" s="12" t="e">
        <f>Forside!$B$10*AA168</f>
        <v>#N/A</v>
      </c>
      <c r="AC168" s="53" t="e">
        <f>VLOOKUP(B168,'Data_efterafgrøder og udlæg'!$A$3:$R$7,COLUMN('Data_efterafgrøder og udlæg'!P165),FALSE)</f>
        <v>#N/A</v>
      </c>
      <c r="AD168" s="45" t="e">
        <f>AC168*6.4*Forside!$B$7*U168</f>
        <v>#N/A</v>
      </c>
      <c r="AE168" s="12" t="e">
        <f>VLOOKUP(B168,'Data_efterafgrøder og udlæg'!$A$3:$Q$15,COLUMN('Data_efterafgrøder og udlæg'!O165),FALSE)</f>
        <v>#N/A</v>
      </c>
      <c r="AF168" s="45" t="e">
        <f>AE168*1.7*Forside!$B$7*Beregninger_brændstofforbrug!F166</f>
        <v>#N/A</v>
      </c>
      <c r="AG168" s="44" t="e">
        <f t="shared" si="36"/>
        <v>#N/A</v>
      </c>
      <c r="AH168" s="12"/>
      <c r="AI168" s="12">
        <f>AH168*4.6*Forside!$B$6</f>
        <v>0</v>
      </c>
      <c r="AJ168" s="92" t="e">
        <f t="shared" si="27"/>
        <v>#N/A</v>
      </c>
      <c r="AK168" s="45" t="e">
        <f>AJ168*44/28*Forside!$B$5</f>
        <v>#N/A</v>
      </c>
      <c r="AL168" s="44" t="e">
        <f t="shared" si="28"/>
        <v>#N/A</v>
      </c>
      <c r="AM168" s="44" t="e">
        <f t="shared" si="29"/>
        <v>#N/A</v>
      </c>
      <c r="AN168" s="44" t="e">
        <f t="shared" si="30"/>
        <v>#N/A</v>
      </c>
    </row>
    <row r="169" spans="1:40" x14ac:dyDescent="0.2">
      <c r="A169" s="2">
        <f>Forside!B179</f>
        <v>0</v>
      </c>
      <c r="B169" s="2">
        <f>Forside!C179</f>
        <v>0</v>
      </c>
      <c r="C169" s="59">
        <f>Forside!G179</f>
        <v>0</v>
      </c>
      <c r="D169" s="59">
        <f>Forside!K179</f>
        <v>0</v>
      </c>
      <c r="E169" s="59">
        <f>Forside!N179</f>
        <v>0</v>
      </c>
      <c r="F169" s="108" t="e">
        <f>E169*(1/((1-VLOOKUP(B169,'Data_efterafgrøder og udlæg'!$A$3:$J$15,COLUMN('Data_efterafgrøder og udlæg'!$C$1),FALSE))*VLOOKUP(B169,'Data_efterafgrøder og udlæg'!$A$3:$I$12,COLUMN('Data_efterafgrøder og udlæg'!$B$1),FALSE)))</f>
        <v>#N/A</v>
      </c>
      <c r="G169" s="108" t="e">
        <f>F169*VLOOKUP(B169,'Data_efterafgrøder og udlæg'!$A$3:$H$12,COLUMN('Data_efterafgrøder og udlæg'!$C$1),FALSE)</f>
        <v>#N/A</v>
      </c>
      <c r="H169" s="110" t="e">
        <f t="shared" si="31"/>
        <v>#N/A</v>
      </c>
      <c r="I169" s="108" t="e">
        <f>IF(VLOOKUP(B169,'Data_efterafgrøder og udlæg'!$A$3:$O$13,COLUMN('Data_efterafgrøder og udlæg'!$N$1),FALSE)="Ja",(G169+H169),F169)</f>
        <v>#N/A</v>
      </c>
      <c r="J169" s="110" t="e">
        <f t="shared" si="32"/>
        <v>#N/A</v>
      </c>
      <c r="K169" s="110" t="e">
        <f t="shared" si="33"/>
        <v>#N/A</v>
      </c>
      <c r="L169" s="110" t="e">
        <f>VLOOKUP(B169,'Data_efterafgrøder og udlæg'!$A$3:$V$16,COLUMN('Data_efterafgrøder og udlæg'!J166),FALSE)</f>
        <v>#N/A</v>
      </c>
      <c r="M169" s="108" t="e">
        <f>K169*VLOOKUP(B169,'Data_efterafgrøder og udlæg'!$A$3:$Q$12,COLUMN('Data_efterafgrøder og udlæg'!D166),FALSE)*VLOOKUP(B169,'Data_efterafgrøder og udlæg'!$A$3:$R$14,COLUMN('Data_efterafgrøder og udlæg'!E166),FALSE)</f>
        <v>#N/A</v>
      </c>
      <c r="N169" s="108" t="e">
        <f t="shared" si="34"/>
        <v>#N/A</v>
      </c>
      <c r="O169" s="12">
        <f>D169*Forside!$B$3/100</f>
        <v>0</v>
      </c>
      <c r="P169" s="44">
        <f>O169*44/28*Forside!$B$5</f>
        <v>0</v>
      </c>
      <c r="Q169" s="45" t="e">
        <f>H169*VLOOKUP(B169,'Data_efterafgrøder og udlæg'!$A$3:$O$10,COLUMN('Data_efterafgrøder og udlæg'!$H$3),FALSE)</f>
        <v>#N/A</v>
      </c>
      <c r="R169" s="12" t="e">
        <f>Q169*Forside!$B$3/100</f>
        <v>#N/A</v>
      </c>
      <c r="S169" s="44" t="e">
        <f>R169*44/28*Forside!$B$5</f>
        <v>#N/A</v>
      </c>
      <c r="T169" s="45" t="e">
        <f>G169*VLOOKUP(B169,'Data_efterafgrøder og udlæg'!$A$3:$O$10,COLUMN('Data_efterafgrøder og udlæg'!$G$3),FALSE)</f>
        <v>#N/A</v>
      </c>
      <c r="U169" s="45" t="e">
        <f>T169*Forside!$B$3/100</f>
        <v>#N/A</v>
      </c>
      <c r="V169" s="44" t="e">
        <f>U169*44/28*Forside!$B$5</f>
        <v>#N/A</v>
      </c>
      <c r="W169" s="44">
        <f t="shared" si="35"/>
        <v>0</v>
      </c>
      <c r="X169" s="12">
        <f>D169*Forside!$B$8</f>
        <v>0</v>
      </c>
      <c r="Y169" s="54" t="e">
        <f>VLOOKUP(B169,'Data_efterafgrøder og udlæg'!$A$3:$Q$14,COLUMN('Data_efterafgrøder og udlæg'!L166),FALSE)</f>
        <v>#N/A</v>
      </c>
      <c r="Z169" s="54" t="e">
        <f>Y169*Forside!$B$9</f>
        <v>#N/A</v>
      </c>
      <c r="AA169" s="54" t="e">
        <f>VLOOKUP(B169,'Data_efterafgrøder og udlæg'!$A$3:$Q$14,COLUMN('Data_efterafgrøder og udlæg'!M166),FALSE)</f>
        <v>#N/A</v>
      </c>
      <c r="AB169" s="12" t="e">
        <f>Forside!$B$10*AA169</f>
        <v>#N/A</v>
      </c>
      <c r="AC169" s="53" t="e">
        <f>VLOOKUP(B169,'Data_efterafgrøder og udlæg'!$A$3:$R$7,COLUMN('Data_efterafgrøder og udlæg'!P166),FALSE)</f>
        <v>#N/A</v>
      </c>
      <c r="AD169" s="45" t="e">
        <f>AC169*6.4*Forside!$B$7*U169</f>
        <v>#N/A</v>
      </c>
      <c r="AE169" s="12" t="e">
        <f>VLOOKUP(B169,'Data_efterafgrøder og udlæg'!$A$3:$Q$15,COLUMN('Data_efterafgrøder og udlæg'!O166),FALSE)</f>
        <v>#N/A</v>
      </c>
      <c r="AF169" s="45" t="e">
        <f>AE169*1.7*Forside!$B$7*Beregninger_brændstofforbrug!F167</f>
        <v>#N/A</v>
      </c>
      <c r="AG169" s="44" t="e">
        <f t="shared" si="36"/>
        <v>#N/A</v>
      </c>
      <c r="AH169" s="12"/>
      <c r="AI169" s="12">
        <f>AH169*4.6*Forside!$B$6</f>
        <v>0</v>
      </c>
      <c r="AJ169" s="92" t="e">
        <f t="shared" si="27"/>
        <v>#N/A</v>
      </c>
      <c r="AK169" s="45" t="e">
        <f>AJ169*44/28*Forside!$B$5</f>
        <v>#N/A</v>
      </c>
      <c r="AL169" s="44" t="e">
        <f t="shared" si="28"/>
        <v>#N/A</v>
      </c>
      <c r="AM169" s="44" t="e">
        <f t="shared" si="29"/>
        <v>#N/A</v>
      </c>
      <c r="AN169" s="44" t="e">
        <f t="shared" si="30"/>
        <v>#N/A</v>
      </c>
    </row>
    <row r="170" spans="1:40" x14ac:dyDescent="0.2">
      <c r="A170" s="2">
        <f>Forside!B180</f>
        <v>0</v>
      </c>
      <c r="B170" s="2">
        <f>Forside!C180</f>
        <v>0</v>
      </c>
      <c r="C170" s="59">
        <f>Forside!G180</f>
        <v>0</v>
      </c>
      <c r="D170" s="59">
        <f>Forside!K180</f>
        <v>0</v>
      </c>
      <c r="E170" s="59">
        <f>Forside!N180</f>
        <v>0</v>
      </c>
      <c r="F170" s="108" t="e">
        <f>E170*(1/((1-VLOOKUP(B170,'Data_efterafgrøder og udlæg'!$A$3:$J$15,COLUMN('Data_efterafgrøder og udlæg'!$C$1),FALSE))*VLOOKUP(B170,'Data_efterafgrøder og udlæg'!$A$3:$I$12,COLUMN('Data_efterafgrøder og udlæg'!$B$1),FALSE)))</f>
        <v>#N/A</v>
      </c>
      <c r="G170" s="108" t="e">
        <f>F170*VLOOKUP(B170,'Data_efterafgrøder og udlæg'!$A$3:$H$12,COLUMN('Data_efterafgrøder og udlæg'!$C$1),FALSE)</f>
        <v>#N/A</v>
      </c>
      <c r="H170" s="110" t="e">
        <f t="shared" si="31"/>
        <v>#N/A</v>
      </c>
      <c r="I170" s="108" t="e">
        <f>IF(VLOOKUP(B170,'Data_efterafgrøder og udlæg'!$A$3:$O$13,COLUMN('Data_efterafgrøder og udlæg'!$N$1),FALSE)="Ja",(G170+H170),F170)</f>
        <v>#N/A</v>
      </c>
      <c r="J170" s="110" t="e">
        <f t="shared" si="32"/>
        <v>#N/A</v>
      </c>
      <c r="K170" s="110" t="e">
        <f t="shared" si="33"/>
        <v>#N/A</v>
      </c>
      <c r="L170" s="110" t="e">
        <f>VLOOKUP(B170,'Data_efterafgrøder og udlæg'!$A$3:$V$16,COLUMN('Data_efterafgrøder og udlæg'!J167),FALSE)</f>
        <v>#N/A</v>
      </c>
      <c r="M170" s="108" t="e">
        <f>K170*VLOOKUP(B170,'Data_efterafgrøder og udlæg'!$A$3:$Q$12,COLUMN('Data_efterafgrøder og udlæg'!D167),FALSE)*VLOOKUP(B170,'Data_efterafgrøder og udlæg'!$A$3:$R$14,COLUMN('Data_efterafgrøder og udlæg'!E167),FALSE)</f>
        <v>#N/A</v>
      </c>
      <c r="N170" s="108" t="e">
        <f t="shared" si="34"/>
        <v>#N/A</v>
      </c>
      <c r="O170" s="12">
        <f>D170*Forside!$B$3/100</f>
        <v>0</v>
      </c>
      <c r="P170" s="44">
        <f>O170*44/28*Forside!$B$5</f>
        <v>0</v>
      </c>
      <c r="Q170" s="45" t="e">
        <f>H170*VLOOKUP(B170,'Data_efterafgrøder og udlæg'!$A$3:$O$10,COLUMN('Data_efterafgrøder og udlæg'!$H$3),FALSE)</f>
        <v>#N/A</v>
      </c>
      <c r="R170" s="12" t="e">
        <f>Q170*Forside!$B$3/100</f>
        <v>#N/A</v>
      </c>
      <c r="S170" s="44" t="e">
        <f>R170*44/28*Forside!$B$5</f>
        <v>#N/A</v>
      </c>
      <c r="T170" s="45" t="e">
        <f>G170*VLOOKUP(B170,'Data_efterafgrøder og udlæg'!$A$3:$O$10,COLUMN('Data_efterafgrøder og udlæg'!$G$3),FALSE)</f>
        <v>#N/A</v>
      </c>
      <c r="U170" s="45" t="e">
        <f>T170*Forside!$B$3/100</f>
        <v>#N/A</v>
      </c>
      <c r="V170" s="44" t="e">
        <f>U170*44/28*Forside!$B$5</f>
        <v>#N/A</v>
      </c>
      <c r="W170" s="44">
        <f t="shared" si="35"/>
        <v>0</v>
      </c>
      <c r="X170" s="12">
        <f>D170*Forside!$B$8</f>
        <v>0</v>
      </c>
      <c r="Y170" s="54" t="e">
        <f>VLOOKUP(B170,'Data_efterafgrøder og udlæg'!$A$3:$Q$14,COLUMN('Data_efterafgrøder og udlæg'!L167),FALSE)</f>
        <v>#N/A</v>
      </c>
      <c r="Z170" s="54" t="e">
        <f>Y170*Forside!$B$9</f>
        <v>#N/A</v>
      </c>
      <c r="AA170" s="54" t="e">
        <f>VLOOKUP(B170,'Data_efterafgrøder og udlæg'!$A$3:$Q$14,COLUMN('Data_efterafgrøder og udlæg'!M167),FALSE)</f>
        <v>#N/A</v>
      </c>
      <c r="AB170" s="12" t="e">
        <f>Forside!$B$10*AA170</f>
        <v>#N/A</v>
      </c>
      <c r="AC170" s="53" t="e">
        <f>VLOOKUP(B170,'Data_efterafgrøder og udlæg'!$A$3:$R$7,COLUMN('Data_efterafgrøder og udlæg'!P167),FALSE)</f>
        <v>#N/A</v>
      </c>
      <c r="AD170" s="45" t="e">
        <f>AC170*6.4*Forside!$B$7*U170</f>
        <v>#N/A</v>
      </c>
      <c r="AE170" s="12" t="e">
        <f>VLOOKUP(B170,'Data_efterafgrøder og udlæg'!$A$3:$Q$15,COLUMN('Data_efterafgrøder og udlæg'!O167),FALSE)</f>
        <v>#N/A</v>
      </c>
      <c r="AF170" s="45" t="e">
        <f>AE170*1.7*Forside!$B$7*Beregninger_brændstofforbrug!F168</f>
        <v>#N/A</v>
      </c>
      <c r="AG170" s="44" t="e">
        <f t="shared" si="36"/>
        <v>#N/A</v>
      </c>
      <c r="AH170" s="12"/>
      <c r="AI170" s="12">
        <f>AH170*4.6*Forside!$B$6</f>
        <v>0</v>
      </c>
      <c r="AJ170" s="92" t="e">
        <f t="shared" si="27"/>
        <v>#N/A</v>
      </c>
      <c r="AK170" s="45" t="e">
        <f>AJ170*44/28*Forside!$B$5</f>
        <v>#N/A</v>
      </c>
      <c r="AL170" s="44" t="e">
        <f t="shared" si="28"/>
        <v>#N/A</v>
      </c>
      <c r="AM170" s="44" t="e">
        <f t="shared" si="29"/>
        <v>#N/A</v>
      </c>
      <c r="AN170" s="44" t="e">
        <f t="shared" si="30"/>
        <v>#N/A</v>
      </c>
    </row>
    <row r="171" spans="1:40" x14ac:dyDescent="0.2">
      <c r="A171" s="2">
        <f>Forside!B181</f>
        <v>0</v>
      </c>
      <c r="B171" s="2">
        <f>Forside!C181</f>
        <v>0</v>
      </c>
      <c r="C171" s="59">
        <f>Forside!G181</f>
        <v>0</v>
      </c>
      <c r="D171" s="59">
        <f>Forside!K181</f>
        <v>0</v>
      </c>
      <c r="E171" s="59">
        <f>Forside!N181</f>
        <v>0</v>
      </c>
      <c r="F171" s="108" t="e">
        <f>E171*(1/((1-VLOOKUP(B171,'Data_efterafgrøder og udlæg'!$A$3:$J$15,COLUMN('Data_efterafgrøder og udlæg'!$C$1),FALSE))*VLOOKUP(B171,'Data_efterafgrøder og udlæg'!$A$3:$I$12,COLUMN('Data_efterafgrøder og udlæg'!$B$1),FALSE)))</f>
        <v>#N/A</v>
      </c>
      <c r="G171" s="108" t="e">
        <f>F171*VLOOKUP(B171,'Data_efterafgrøder og udlæg'!$A$3:$H$12,COLUMN('Data_efterafgrøder og udlæg'!$C$1),FALSE)</f>
        <v>#N/A</v>
      </c>
      <c r="H171" s="110" t="e">
        <f t="shared" si="31"/>
        <v>#N/A</v>
      </c>
      <c r="I171" s="108" t="e">
        <f>IF(VLOOKUP(B171,'Data_efterafgrøder og udlæg'!$A$3:$O$13,COLUMN('Data_efterafgrøder og udlæg'!$N$1),FALSE)="Ja",(G171+H171),F171)</f>
        <v>#N/A</v>
      </c>
      <c r="J171" s="110" t="e">
        <f t="shared" si="32"/>
        <v>#N/A</v>
      </c>
      <c r="K171" s="110" t="e">
        <f t="shared" si="33"/>
        <v>#N/A</v>
      </c>
      <c r="L171" s="110" t="e">
        <f>VLOOKUP(B171,'Data_efterafgrøder og udlæg'!$A$3:$V$16,COLUMN('Data_efterafgrøder og udlæg'!J168),FALSE)</f>
        <v>#N/A</v>
      </c>
      <c r="M171" s="108" t="e">
        <f>K171*VLOOKUP(B171,'Data_efterafgrøder og udlæg'!$A$3:$Q$12,COLUMN('Data_efterafgrøder og udlæg'!D168),FALSE)*VLOOKUP(B171,'Data_efterafgrøder og udlæg'!$A$3:$R$14,COLUMN('Data_efterafgrøder og udlæg'!E168),FALSE)</f>
        <v>#N/A</v>
      </c>
      <c r="N171" s="108" t="e">
        <f t="shared" si="34"/>
        <v>#N/A</v>
      </c>
      <c r="O171" s="12">
        <f>D171*Forside!$B$3/100</f>
        <v>0</v>
      </c>
      <c r="P171" s="44">
        <f>O171*44/28*Forside!$B$5</f>
        <v>0</v>
      </c>
      <c r="Q171" s="45" t="e">
        <f>H171*VLOOKUP(B171,'Data_efterafgrøder og udlæg'!$A$3:$O$10,COLUMN('Data_efterafgrøder og udlæg'!$H$3),FALSE)</f>
        <v>#N/A</v>
      </c>
      <c r="R171" s="12" t="e">
        <f>Q171*Forside!$B$3/100</f>
        <v>#N/A</v>
      </c>
      <c r="S171" s="44" t="e">
        <f>R171*44/28*Forside!$B$5</f>
        <v>#N/A</v>
      </c>
      <c r="T171" s="45" t="e">
        <f>G171*VLOOKUP(B171,'Data_efterafgrøder og udlæg'!$A$3:$O$10,COLUMN('Data_efterafgrøder og udlæg'!$G$3),FALSE)</f>
        <v>#N/A</v>
      </c>
      <c r="U171" s="45" t="e">
        <f>T171*Forside!$B$3/100</f>
        <v>#N/A</v>
      </c>
      <c r="V171" s="44" t="e">
        <f>U171*44/28*Forside!$B$5</f>
        <v>#N/A</v>
      </c>
      <c r="W171" s="44">
        <f t="shared" si="35"/>
        <v>0</v>
      </c>
      <c r="X171" s="12">
        <f>D171*Forside!$B$8</f>
        <v>0</v>
      </c>
      <c r="Y171" s="54" t="e">
        <f>VLOOKUP(B171,'Data_efterafgrøder og udlæg'!$A$3:$Q$14,COLUMN('Data_efterafgrøder og udlæg'!L168),FALSE)</f>
        <v>#N/A</v>
      </c>
      <c r="Z171" s="54" t="e">
        <f>Y171*Forside!$B$9</f>
        <v>#N/A</v>
      </c>
      <c r="AA171" s="54" t="e">
        <f>VLOOKUP(B171,'Data_efterafgrøder og udlæg'!$A$3:$Q$14,COLUMN('Data_efterafgrøder og udlæg'!M168),FALSE)</f>
        <v>#N/A</v>
      </c>
      <c r="AB171" s="12" t="e">
        <f>Forside!$B$10*AA171</f>
        <v>#N/A</v>
      </c>
      <c r="AC171" s="53" t="e">
        <f>VLOOKUP(B171,'Data_efterafgrøder og udlæg'!$A$3:$R$7,COLUMN('Data_efterafgrøder og udlæg'!P168),FALSE)</f>
        <v>#N/A</v>
      </c>
      <c r="AD171" s="45" t="e">
        <f>AC171*6.4*Forside!$B$7*U171</f>
        <v>#N/A</v>
      </c>
      <c r="AE171" s="12" t="e">
        <f>VLOOKUP(B171,'Data_efterafgrøder og udlæg'!$A$3:$Q$15,COLUMN('Data_efterafgrøder og udlæg'!O168),FALSE)</f>
        <v>#N/A</v>
      </c>
      <c r="AF171" s="45" t="e">
        <f>AE171*1.7*Forside!$B$7*Beregninger_brændstofforbrug!F169</f>
        <v>#N/A</v>
      </c>
      <c r="AG171" s="44" t="e">
        <f t="shared" si="36"/>
        <v>#N/A</v>
      </c>
      <c r="AH171" s="12"/>
      <c r="AI171" s="12">
        <f>AH171*4.6*Forside!$B$6</f>
        <v>0</v>
      </c>
      <c r="AJ171" s="92" t="e">
        <f t="shared" si="27"/>
        <v>#N/A</v>
      </c>
      <c r="AK171" s="45" t="e">
        <f>AJ171*44/28*Forside!$B$5</f>
        <v>#N/A</v>
      </c>
      <c r="AL171" s="44" t="e">
        <f t="shared" si="28"/>
        <v>#N/A</v>
      </c>
      <c r="AM171" s="44" t="e">
        <f t="shared" si="29"/>
        <v>#N/A</v>
      </c>
      <c r="AN171" s="44" t="e">
        <f t="shared" si="30"/>
        <v>#N/A</v>
      </c>
    </row>
    <row r="172" spans="1:40" x14ac:dyDescent="0.2">
      <c r="A172" s="2">
        <f>Forside!B182</f>
        <v>0</v>
      </c>
      <c r="B172" s="2">
        <f>Forside!C182</f>
        <v>0</v>
      </c>
      <c r="C172" s="59">
        <f>Forside!G182</f>
        <v>0</v>
      </c>
      <c r="D172" s="59">
        <f>Forside!K182</f>
        <v>0</v>
      </c>
      <c r="E172" s="59">
        <f>Forside!N182</f>
        <v>0</v>
      </c>
      <c r="F172" s="108" t="e">
        <f>E172*(1/((1-VLOOKUP(B172,'Data_efterafgrøder og udlæg'!$A$3:$J$15,COLUMN('Data_efterafgrøder og udlæg'!$C$1),FALSE))*VLOOKUP(B172,'Data_efterafgrøder og udlæg'!$A$3:$I$12,COLUMN('Data_efterafgrøder og udlæg'!$B$1),FALSE)))</f>
        <v>#N/A</v>
      </c>
      <c r="G172" s="108" t="e">
        <f>F172*VLOOKUP(B172,'Data_efterafgrøder og udlæg'!$A$3:$H$12,COLUMN('Data_efterafgrøder og udlæg'!$C$1),FALSE)</f>
        <v>#N/A</v>
      </c>
      <c r="H172" s="110" t="e">
        <f t="shared" si="31"/>
        <v>#N/A</v>
      </c>
      <c r="I172" s="108" t="e">
        <f>IF(VLOOKUP(B172,'Data_efterafgrøder og udlæg'!$A$3:$O$13,COLUMN('Data_efterafgrøder og udlæg'!$N$1),FALSE)="Ja",(G172+H172),F172)</f>
        <v>#N/A</v>
      </c>
      <c r="J172" s="110" t="e">
        <f t="shared" si="32"/>
        <v>#N/A</v>
      </c>
      <c r="K172" s="110" t="e">
        <f t="shared" si="33"/>
        <v>#N/A</v>
      </c>
      <c r="L172" s="110" t="e">
        <f>VLOOKUP(B172,'Data_efterafgrøder og udlæg'!$A$3:$V$16,COLUMN('Data_efterafgrøder og udlæg'!J169),FALSE)</f>
        <v>#N/A</v>
      </c>
      <c r="M172" s="108" t="e">
        <f>K172*VLOOKUP(B172,'Data_efterafgrøder og udlæg'!$A$3:$Q$12,COLUMN('Data_efterafgrøder og udlæg'!D169),FALSE)*VLOOKUP(B172,'Data_efterafgrøder og udlæg'!$A$3:$R$14,COLUMN('Data_efterafgrøder og udlæg'!E169),FALSE)</f>
        <v>#N/A</v>
      </c>
      <c r="N172" s="108" t="e">
        <f t="shared" si="34"/>
        <v>#N/A</v>
      </c>
      <c r="O172" s="12">
        <f>D172*Forside!$B$3/100</f>
        <v>0</v>
      </c>
      <c r="P172" s="44">
        <f>O172*44/28*Forside!$B$5</f>
        <v>0</v>
      </c>
      <c r="Q172" s="45" t="e">
        <f>H172*VLOOKUP(B172,'Data_efterafgrøder og udlæg'!$A$3:$O$10,COLUMN('Data_efterafgrøder og udlæg'!$H$3),FALSE)</f>
        <v>#N/A</v>
      </c>
      <c r="R172" s="12" t="e">
        <f>Q172*Forside!$B$3/100</f>
        <v>#N/A</v>
      </c>
      <c r="S172" s="44" t="e">
        <f>R172*44/28*Forside!$B$5</f>
        <v>#N/A</v>
      </c>
      <c r="T172" s="45" t="e">
        <f>G172*VLOOKUP(B172,'Data_efterafgrøder og udlæg'!$A$3:$O$10,COLUMN('Data_efterafgrøder og udlæg'!$G$3),FALSE)</f>
        <v>#N/A</v>
      </c>
      <c r="U172" s="45" t="e">
        <f>T172*Forside!$B$3/100</f>
        <v>#N/A</v>
      </c>
      <c r="V172" s="44" t="e">
        <f>U172*44/28*Forside!$B$5</f>
        <v>#N/A</v>
      </c>
      <c r="W172" s="44">
        <f t="shared" si="35"/>
        <v>0</v>
      </c>
      <c r="X172" s="12">
        <f>D172*Forside!$B$8</f>
        <v>0</v>
      </c>
      <c r="Y172" s="54" t="e">
        <f>VLOOKUP(B172,'Data_efterafgrøder og udlæg'!$A$3:$Q$14,COLUMN('Data_efterafgrøder og udlæg'!L169),FALSE)</f>
        <v>#N/A</v>
      </c>
      <c r="Z172" s="54" t="e">
        <f>Y172*Forside!$B$9</f>
        <v>#N/A</v>
      </c>
      <c r="AA172" s="54" t="e">
        <f>VLOOKUP(B172,'Data_efterafgrøder og udlæg'!$A$3:$Q$14,COLUMN('Data_efterafgrøder og udlæg'!M169),FALSE)</f>
        <v>#N/A</v>
      </c>
      <c r="AB172" s="12" t="e">
        <f>Forside!$B$10*AA172</f>
        <v>#N/A</v>
      </c>
      <c r="AC172" s="53" t="e">
        <f>VLOOKUP(B172,'Data_efterafgrøder og udlæg'!$A$3:$R$7,COLUMN('Data_efterafgrøder og udlæg'!P169),FALSE)</f>
        <v>#N/A</v>
      </c>
      <c r="AD172" s="45" t="e">
        <f>AC172*6.4*Forside!$B$7*U172</f>
        <v>#N/A</v>
      </c>
      <c r="AE172" s="12" t="e">
        <f>VLOOKUP(B172,'Data_efterafgrøder og udlæg'!$A$3:$Q$15,COLUMN('Data_efterafgrøder og udlæg'!O169),FALSE)</f>
        <v>#N/A</v>
      </c>
      <c r="AF172" s="45" t="e">
        <f>AE172*1.7*Forside!$B$7*Beregninger_brændstofforbrug!F170</f>
        <v>#N/A</v>
      </c>
      <c r="AG172" s="44" t="e">
        <f t="shared" si="36"/>
        <v>#N/A</v>
      </c>
      <c r="AH172" s="12"/>
      <c r="AI172" s="12">
        <f>AH172*4.6*Forside!$B$6</f>
        <v>0</v>
      </c>
      <c r="AJ172" s="92" t="e">
        <f t="shared" si="27"/>
        <v>#N/A</v>
      </c>
      <c r="AK172" s="45" t="e">
        <f>AJ172*44/28*Forside!$B$5</f>
        <v>#N/A</v>
      </c>
      <c r="AL172" s="44" t="e">
        <f t="shared" si="28"/>
        <v>#N/A</v>
      </c>
      <c r="AM172" s="44" t="e">
        <f t="shared" si="29"/>
        <v>#N/A</v>
      </c>
      <c r="AN172" s="44" t="e">
        <f t="shared" si="30"/>
        <v>#N/A</v>
      </c>
    </row>
    <row r="173" spans="1:40" x14ac:dyDescent="0.2">
      <c r="A173" s="2">
        <f>Forside!B183</f>
        <v>0</v>
      </c>
      <c r="B173" s="2">
        <f>Forside!C183</f>
        <v>0</v>
      </c>
      <c r="C173" s="59">
        <f>Forside!G183</f>
        <v>0</v>
      </c>
      <c r="D173" s="59">
        <f>Forside!K183</f>
        <v>0</v>
      </c>
      <c r="E173" s="59">
        <f>Forside!N183</f>
        <v>0</v>
      </c>
      <c r="F173" s="108" t="e">
        <f>E173*(1/((1-VLOOKUP(B173,'Data_efterafgrøder og udlæg'!$A$3:$J$15,COLUMN('Data_efterafgrøder og udlæg'!$C$1),FALSE))*VLOOKUP(B173,'Data_efterafgrøder og udlæg'!$A$3:$I$12,COLUMN('Data_efterafgrøder og udlæg'!$B$1),FALSE)))</f>
        <v>#N/A</v>
      </c>
      <c r="G173" s="108" t="e">
        <f>F173*VLOOKUP(B173,'Data_efterafgrøder og udlæg'!$A$3:$H$12,COLUMN('Data_efterafgrøder og udlæg'!$C$1),FALSE)</f>
        <v>#N/A</v>
      </c>
      <c r="H173" s="110" t="e">
        <f t="shared" si="31"/>
        <v>#N/A</v>
      </c>
      <c r="I173" s="108" t="e">
        <f>IF(VLOOKUP(B173,'Data_efterafgrøder og udlæg'!$A$3:$O$13,COLUMN('Data_efterafgrøder og udlæg'!$N$1),FALSE)="Ja",(G173+H173),F173)</f>
        <v>#N/A</v>
      </c>
      <c r="J173" s="110" t="e">
        <f t="shared" si="32"/>
        <v>#N/A</v>
      </c>
      <c r="K173" s="110" t="e">
        <f t="shared" si="33"/>
        <v>#N/A</v>
      </c>
      <c r="L173" s="110" t="e">
        <f>VLOOKUP(B173,'Data_efterafgrøder og udlæg'!$A$3:$V$16,COLUMN('Data_efterafgrøder og udlæg'!J170),FALSE)</f>
        <v>#N/A</v>
      </c>
      <c r="M173" s="108" t="e">
        <f>K173*VLOOKUP(B173,'Data_efterafgrøder og udlæg'!$A$3:$Q$12,COLUMN('Data_efterafgrøder og udlæg'!D170),FALSE)*VLOOKUP(B173,'Data_efterafgrøder og udlæg'!$A$3:$R$14,COLUMN('Data_efterafgrøder og udlæg'!E170),FALSE)</f>
        <v>#N/A</v>
      </c>
      <c r="N173" s="108" t="e">
        <f t="shared" si="34"/>
        <v>#N/A</v>
      </c>
      <c r="O173" s="12">
        <f>D173*Forside!$B$3/100</f>
        <v>0</v>
      </c>
      <c r="P173" s="44">
        <f>O173*44/28*Forside!$B$5</f>
        <v>0</v>
      </c>
      <c r="Q173" s="45" t="e">
        <f>H173*VLOOKUP(B173,'Data_efterafgrøder og udlæg'!$A$3:$O$10,COLUMN('Data_efterafgrøder og udlæg'!$H$3),FALSE)</f>
        <v>#N/A</v>
      </c>
      <c r="R173" s="12" t="e">
        <f>Q173*Forside!$B$3/100</f>
        <v>#N/A</v>
      </c>
      <c r="S173" s="44" t="e">
        <f>R173*44/28*Forside!$B$5</f>
        <v>#N/A</v>
      </c>
      <c r="T173" s="45" t="e">
        <f>G173*VLOOKUP(B173,'Data_efterafgrøder og udlæg'!$A$3:$O$10,COLUMN('Data_efterafgrøder og udlæg'!$G$3),FALSE)</f>
        <v>#N/A</v>
      </c>
      <c r="U173" s="45" t="e">
        <f>T173*Forside!$B$3/100</f>
        <v>#N/A</v>
      </c>
      <c r="V173" s="44" t="e">
        <f>U173*44/28*Forside!$B$5</f>
        <v>#N/A</v>
      </c>
      <c r="W173" s="44">
        <f t="shared" si="35"/>
        <v>0</v>
      </c>
      <c r="X173" s="12">
        <f>D173*Forside!$B$8</f>
        <v>0</v>
      </c>
      <c r="Y173" s="54" t="e">
        <f>VLOOKUP(B173,'Data_efterafgrøder og udlæg'!$A$3:$Q$14,COLUMN('Data_efterafgrøder og udlæg'!L170),FALSE)</f>
        <v>#N/A</v>
      </c>
      <c r="Z173" s="54" t="e">
        <f>Y173*Forside!$B$9</f>
        <v>#N/A</v>
      </c>
      <c r="AA173" s="54" t="e">
        <f>VLOOKUP(B173,'Data_efterafgrøder og udlæg'!$A$3:$Q$14,COLUMN('Data_efterafgrøder og udlæg'!M170),FALSE)</f>
        <v>#N/A</v>
      </c>
      <c r="AB173" s="12" t="e">
        <f>Forside!$B$10*AA173</f>
        <v>#N/A</v>
      </c>
      <c r="AC173" s="53" t="e">
        <f>VLOOKUP(B173,'Data_efterafgrøder og udlæg'!$A$3:$R$7,COLUMN('Data_efterafgrøder og udlæg'!P170),FALSE)</f>
        <v>#N/A</v>
      </c>
      <c r="AD173" s="45" t="e">
        <f>AC173*6.4*Forside!$B$7*U173</f>
        <v>#N/A</v>
      </c>
      <c r="AE173" s="12" t="e">
        <f>VLOOKUP(B173,'Data_efterafgrøder og udlæg'!$A$3:$Q$15,COLUMN('Data_efterafgrøder og udlæg'!O170),FALSE)</f>
        <v>#N/A</v>
      </c>
      <c r="AF173" s="45" t="e">
        <f>AE173*1.7*Forside!$B$7*Beregninger_brændstofforbrug!F171</f>
        <v>#N/A</v>
      </c>
      <c r="AG173" s="44" t="e">
        <f t="shared" si="36"/>
        <v>#N/A</v>
      </c>
      <c r="AH173" s="12"/>
      <c r="AI173" s="12">
        <f>AH173*4.6*Forside!$B$6</f>
        <v>0</v>
      </c>
      <c r="AJ173" s="92" t="e">
        <f t="shared" si="27"/>
        <v>#N/A</v>
      </c>
      <c r="AK173" s="45" t="e">
        <f>AJ173*44/28*Forside!$B$5</f>
        <v>#N/A</v>
      </c>
      <c r="AL173" s="44" t="e">
        <f t="shared" si="28"/>
        <v>#N/A</v>
      </c>
      <c r="AM173" s="44" t="e">
        <f t="shared" si="29"/>
        <v>#N/A</v>
      </c>
      <c r="AN173" s="44" t="e">
        <f t="shared" si="30"/>
        <v>#N/A</v>
      </c>
    </row>
    <row r="174" spans="1:40" x14ac:dyDescent="0.2">
      <c r="A174" s="2">
        <f>Forside!B184</f>
        <v>0</v>
      </c>
      <c r="B174" s="2">
        <f>Forside!C184</f>
        <v>0</v>
      </c>
      <c r="C174" s="59">
        <f>Forside!G184</f>
        <v>0</v>
      </c>
      <c r="D174" s="59">
        <f>Forside!K184</f>
        <v>0</v>
      </c>
      <c r="E174" s="59">
        <f>Forside!N184</f>
        <v>0</v>
      </c>
      <c r="F174" s="108" t="e">
        <f>E174*(1/((1-VLOOKUP(B174,'Data_efterafgrøder og udlæg'!$A$3:$J$15,COLUMN('Data_efterafgrøder og udlæg'!$C$1),FALSE))*VLOOKUP(B174,'Data_efterafgrøder og udlæg'!$A$3:$I$12,COLUMN('Data_efterafgrøder og udlæg'!$B$1),FALSE)))</f>
        <v>#N/A</v>
      </c>
      <c r="G174" s="108" t="e">
        <f>F174*VLOOKUP(B174,'Data_efterafgrøder og udlæg'!$A$3:$H$12,COLUMN('Data_efterafgrøder og udlæg'!$C$1),FALSE)</f>
        <v>#N/A</v>
      </c>
      <c r="H174" s="110" t="e">
        <f t="shared" si="31"/>
        <v>#N/A</v>
      </c>
      <c r="I174" s="108" t="e">
        <f>IF(VLOOKUP(B174,'Data_efterafgrøder og udlæg'!$A$3:$O$13,COLUMN('Data_efterafgrøder og udlæg'!$N$1),FALSE)="Ja",(G174+H174),F174)</f>
        <v>#N/A</v>
      </c>
      <c r="J174" s="110" t="e">
        <f t="shared" si="32"/>
        <v>#N/A</v>
      </c>
      <c r="K174" s="110" t="e">
        <f t="shared" si="33"/>
        <v>#N/A</v>
      </c>
      <c r="L174" s="110" t="e">
        <f>VLOOKUP(B174,'Data_efterafgrøder og udlæg'!$A$3:$V$16,COLUMN('Data_efterafgrøder og udlæg'!J171),FALSE)</f>
        <v>#N/A</v>
      </c>
      <c r="M174" s="108" t="e">
        <f>K174*VLOOKUP(B174,'Data_efterafgrøder og udlæg'!$A$3:$Q$12,COLUMN('Data_efterafgrøder og udlæg'!D171),FALSE)*VLOOKUP(B174,'Data_efterafgrøder og udlæg'!$A$3:$R$14,COLUMN('Data_efterafgrøder og udlæg'!E171),FALSE)</f>
        <v>#N/A</v>
      </c>
      <c r="N174" s="108" t="e">
        <f t="shared" si="34"/>
        <v>#N/A</v>
      </c>
      <c r="O174" s="12">
        <f>D174*Forside!$B$3/100</f>
        <v>0</v>
      </c>
      <c r="P174" s="44">
        <f>O174*44/28*Forside!$B$5</f>
        <v>0</v>
      </c>
      <c r="Q174" s="45" t="e">
        <f>H174*VLOOKUP(B174,'Data_efterafgrøder og udlæg'!$A$3:$O$10,COLUMN('Data_efterafgrøder og udlæg'!$H$3),FALSE)</f>
        <v>#N/A</v>
      </c>
      <c r="R174" s="12" t="e">
        <f>Q174*Forside!$B$3/100</f>
        <v>#N/A</v>
      </c>
      <c r="S174" s="44" t="e">
        <f>R174*44/28*Forside!$B$5</f>
        <v>#N/A</v>
      </c>
      <c r="T174" s="45" t="e">
        <f>G174*VLOOKUP(B174,'Data_efterafgrøder og udlæg'!$A$3:$O$10,COLUMN('Data_efterafgrøder og udlæg'!$G$3),FALSE)</f>
        <v>#N/A</v>
      </c>
      <c r="U174" s="45" t="e">
        <f>T174*Forside!$B$3/100</f>
        <v>#N/A</v>
      </c>
      <c r="V174" s="44" t="e">
        <f>U174*44/28*Forside!$B$5</f>
        <v>#N/A</v>
      </c>
      <c r="W174" s="44">
        <f t="shared" si="35"/>
        <v>0</v>
      </c>
      <c r="X174" s="12">
        <f>D174*Forside!$B$8</f>
        <v>0</v>
      </c>
      <c r="Y174" s="54" t="e">
        <f>VLOOKUP(B174,'Data_efterafgrøder og udlæg'!$A$3:$Q$14,COLUMN('Data_efterafgrøder og udlæg'!L171),FALSE)</f>
        <v>#N/A</v>
      </c>
      <c r="Z174" s="54" t="e">
        <f>Y174*Forside!$B$9</f>
        <v>#N/A</v>
      </c>
      <c r="AA174" s="54" t="e">
        <f>VLOOKUP(B174,'Data_efterafgrøder og udlæg'!$A$3:$Q$14,COLUMN('Data_efterafgrøder og udlæg'!M171),FALSE)</f>
        <v>#N/A</v>
      </c>
      <c r="AB174" s="12" t="e">
        <f>Forside!$B$10*AA174</f>
        <v>#N/A</v>
      </c>
      <c r="AC174" s="53" t="e">
        <f>VLOOKUP(B174,'Data_efterafgrøder og udlæg'!$A$3:$R$7,COLUMN('Data_efterafgrøder og udlæg'!P171),FALSE)</f>
        <v>#N/A</v>
      </c>
      <c r="AD174" s="45" t="e">
        <f>AC174*6.4*Forside!$B$7*U174</f>
        <v>#N/A</v>
      </c>
      <c r="AE174" s="12" t="e">
        <f>VLOOKUP(B174,'Data_efterafgrøder og udlæg'!$A$3:$Q$15,COLUMN('Data_efterafgrøder og udlæg'!O171),FALSE)</f>
        <v>#N/A</v>
      </c>
      <c r="AF174" s="45" t="e">
        <f>AE174*1.7*Forside!$B$7*Beregninger_brændstofforbrug!F172</f>
        <v>#N/A</v>
      </c>
      <c r="AG174" s="44" t="e">
        <f t="shared" si="36"/>
        <v>#N/A</v>
      </c>
      <c r="AH174" s="12"/>
      <c r="AI174" s="12">
        <f>AH174*4.6*Forside!$B$6</f>
        <v>0</v>
      </c>
      <c r="AJ174" s="92" t="e">
        <f t="shared" si="27"/>
        <v>#N/A</v>
      </c>
      <c r="AK174" s="45" t="e">
        <f>AJ174*44/28*Forside!$B$5</f>
        <v>#N/A</v>
      </c>
      <c r="AL174" s="44" t="e">
        <f t="shared" si="28"/>
        <v>#N/A</v>
      </c>
      <c r="AM174" s="44" t="e">
        <f>X174+Z174+AB174+AG174+AI174+W174</f>
        <v>#N/A</v>
      </c>
      <c r="AN174" s="44" t="e">
        <f t="shared" si="30"/>
        <v>#N/A</v>
      </c>
    </row>
    <row r="175" spans="1:40" x14ac:dyDescent="0.2">
      <c r="A175" s="2">
        <f>Forside!B185</f>
        <v>0</v>
      </c>
      <c r="B175" s="2">
        <f>Forside!C185</f>
        <v>0</v>
      </c>
      <c r="C175" s="59">
        <f>Forside!G185</f>
        <v>0</v>
      </c>
      <c r="D175" s="59">
        <f>Forside!K185</f>
        <v>0</v>
      </c>
      <c r="E175" s="59">
        <f>Forside!N185</f>
        <v>0</v>
      </c>
      <c r="F175" s="108" t="e">
        <f>E175*(1/((1-VLOOKUP(B175,'Data_efterafgrøder og udlæg'!$A$3:$J$15,COLUMN('Data_efterafgrøder og udlæg'!$C$1),FALSE))*VLOOKUP(B175,'Data_efterafgrøder og udlæg'!$A$3:$I$12,COLUMN('Data_efterafgrøder og udlæg'!$B$1),FALSE)))</f>
        <v>#N/A</v>
      </c>
      <c r="G175" s="108" t="e">
        <f>F175*VLOOKUP(B175,'Data_efterafgrøder og udlæg'!$A$3:$H$12,COLUMN('Data_efterafgrøder og udlæg'!$C$1),FALSE)</f>
        <v>#N/A</v>
      </c>
      <c r="H175" s="110" t="e">
        <f t="shared" si="31"/>
        <v>#N/A</v>
      </c>
      <c r="I175" s="108" t="e">
        <f>IF(VLOOKUP(B175,'Data_efterafgrøder og udlæg'!$A$3:$O$13,COLUMN('Data_efterafgrøder og udlæg'!$N$1),FALSE)="Ja",(G175+H175),F175)</f>
        <v>#N/A</v>
      </c>
      <c r="J175" s="110" t="e">
        <f t="shared" si="32"/>
        <v>#N/A</v>
      </c>
      <c r="K175" s="110" t="e">
        <f t="shared" si="33"/>
        <v>#N/A</v>
      </c>
      <c r="L175" s="110" t="e">
        <f>VLOOKUP(B175,'Data_efterafgrøder og udlæg'!$A$3:$V$16,COLUMN('Data_efterafgrøder og udlæg'!J172),FALSE)</f>
        <v>#N/A</v>
      </c>
      <c r="M175" s="108" t="e">
        <f>K175*VLOOKUP(B175,'Data_efterafgrøder og udlæg'!$A$3:$Q$12,COLUMN('Data_efterafgrøder og udlæg'!D172),FALSE)*VLOOKUP(B175,'Data_efterafgrøder og udlæg'!$A$3:$R$14,COLUMN('Data_efterafgrøder og udlæg'!E172),FALSE)</f>
        <v>#N/A</v>
      </c>
      <c r="N175" s="108" t="e">
        <f t="shared" si="34"/>
        <v>#N/A</v>
      </c>
      <c r="O175" s="12">
        <f>D175*Forside!$B$3/100</f>
        <v>0</v>
      </c>
      <c r="P175" s="44">
        <f>O175*44/28*Forside!$B$5</f>
        <v>0</v>
      </c>
      <c r="Q175" s="45" t="e">
        <f>H175*VLOOKUP(B175,'Data_efterafgrøder og udlæg'!$A$3:$O$10,COLUMN('Data_efterafgrøder og udlæg'!$H$3),FALSE)</f>
        <v>#N/A</v>
      </c>
      <c r="R175" s="12" t="e">
        <f>Q175*Forside!$B$3/100</f>
        <v>#N/A</v>
      </c>
      <c r="S175" s="44" t="e">
        <f>R175*44/28*Forside!$B$5</f>
        <v>#N/A</v>
      </c>
      <c r="T175" s="45" t="e">
        <f>G175*VLOOKUP(B175,'Data_efterafgrøder og udlæg'!$A$3:$O$10,COLUMN('Data_efterafgrøder og udlæg'!$G$3),FALSE)</f>
        <v>#N/A</v>
      </c>
      <c r="U175" s="45" t="e">
        <f>T175*Forside!$B$3/100</f>
        <v>#N/A</v>
      </c>
      <c r="V175" s="44" t="e">
        <f>U175*44/28*Forside!$B$5</f>
        <v>#N/A</v>
      </c>
      <c r="W175" s="44">
        <f t="shared" si="35"/>
        <v>0</v>
      </c>
      <c r="X175" s="12">
        <f>D175*Forside!$B$8</f>
        <v>0</v>
      </c>
      <c r="Y175" s="54" t="e">
        <f>VLOOKUP(B175,'Data_efterafgrøder og udlæg'!$A$3:$Q$14,COLUMN('Data_efterafgrøder og udlæg'!L172),FALSE)</f>
        <v>#N/A</v>
      </c>
      <c r="Z175" s="54" t="e">
        <f>Y175*Forside!$B$9</f>
        <v>#N/A</v>
      </c>
      <c r="AA175" s="54" t="e">
        <f>VLOOKUP(B175,'Data_efterafgrøder og udlæg'!$A$3:$Q$14,COLUMN('Data_efterafgrøder og udlæg'!M172),FALSE)</f>
        <v>#N/A</v>
      </c>
      <c r="AB175" s="12" t="e">
        <f>Forside!$B$10*AA175</f>
        <v>#N/A</v>
      </c>
      <c r="AC175" s="53" t="e">
        <f>VLOOKUP(B175,'Data_efterafgrøder og udlæg'!$A$3:$R$7,COLUMN('Data_efterafgrøder og udlæg'!P172),FALSE)</f>
        <v>#N/A</v>
      </c>
      <c r="AD175" s="45" t="e">
        <f>AC175*6.4*Forside!$B$7*U175</f>
        <v>#N/A</v>
      </c>
      <c r="AE175" s="12" t="e">
        <f>VLOOKUP(B175,'Data_efterafgrøder og udlæg'!$A$3:$Q$15,COLUMN('Data_efterafgrøder og udlæg'!O172),FALSE)</f>
        <v>#N/A</v>
      </c>
      <c r="AF175" s="45" t="e">
        <f>AE175*1.7*Forside!$B$7*Beregninger_brændstofforbrug!F173</f>
        <v>#N/A</v>
      </c>
      <c r="AG175" s="44" t="e">
        <f t="shared" si="36"/>
        <v>#N/A</v>
      </c>
      <c r="AH175" s="12"/>
      <c r="AI175" s="12">
        <f>AH175*4.6*Forside!$B$6</f>
        <v>0</v>
      </c>
      <c r="AJ175" s="92" t="e">
        <f t="shared" si="27"/>
        <v>#N/A</v>
      </c>
      <c r="AK175" s="45" t="e">
        <f>AJ175*44/28*Forside!$B$5</f>
        <v>#N/A</v>
      </c>
      <c r="AL175" s="44" t="e">
        <f t="shared" si="28"/>
        <v>#N/A</v>
      </c>
      <c r="AM175" s="44" t="e">
        <f t="shared" si="29"/>
        <v>#N/A</v>
      </c>
      <c r="AN175" s="44" t="e">
        <f t="shared" si="30"/>
        <v>#N/A</v>
      </c>
    </row>
    <row r="176" spans="1:40" x14ac:dyDescent="0.2">
      <c r="A176" s="2">
        <f>Forside!B186</f>
        <v>0</v>
      </c>
      <c r="B176" s="2">
        <f>Forside!C186</f>
        <v>0</v>
      </c>
      <c r="C176" s="59">
        <f>Forside!G186</f>
        <v>0</v>
      </c>
      <c r="D176" s="59">
        <f>Forside!K186</f>
        <v>0</v>
      </c>
      <c r="E176" s="59">
        <f>Forside!N186</f>
        <v>0</v>
      </c>
      <c r="F176" s="108" t="e">
        <f>E176*(1/((1-VLOOKUP(B176,'Data_efterafgrøder og udlæg'!$A$3:$J$15,COLUMN('Data_efterafgrøder og udlæg'!$C$1),FALSE))*VLOOKUP(B176,'Data_efterafgrøder og udlæg'!$A$3:$I$12,COLUMN('Data_efterafgrøder og udlæg'!$B$1),FALSE)))</f>
        <v>#N/A</v>
      </c>
      <c r="G176" s="108" t="e">
        <f>F176*VLOOKUP(B176,'Data_efterafgrøder og udlæg'!$A$3:$H$12,COLUMN('Data_efterafgrøder og udlæg'!$C$1),FALSE)</f>
        <v>#N/A</v>
      </c>
      <c r="H176" s="110" t="e">
        <f t="shared" si="31"/>
        <v>#N/A</v>
      </c>
      <c r="I176" s="108" t="e">
        <f>IF(VLOOKUP(B176,'Data_efterafgrøder og udlæg'!$A$3:$O$13,COLUMN('Data_efterafgrøder og udlæg'!$N$1),FALSE)="Ja",(G176+H176),F176)</f>
        <v>#N/A</v>
      </c>
      <c r="J176" s="110" t="e">
        <f t="shared" si="32"/>
        <v>#N/A</v>
      </c>
      <c r="K176" s="110" t="e">
        <f t="shared" si="33"/>
        <v>#N/A</v>
      </c>
      <c r="L176" s="110" t="e">
        <f>VLOOKUP(B176,'Data_efterafgrøder og udlæg'!$A$3:$V$16,COLUMN('Data_efterafgrøder og udlæg'!J173),FALSE)</f>
        <v>#N/A</v>
      </c>
      <c r="M176" s="108" t="e">
        <f>K176*VLOOKUP(B176,'Data_efterafgrøder og udlæg'!$A$3:$Q$12,COLUMN('Data_efterafgrøder og udlæg'!D173),FALSE)*VLOOKUP(B176,'Data_efterafgrøder og udlæg'!$A$3:$R$14,COLUMN('Data_efterafgrøder og udlæg'!E173),FALSE)</f>
        <v>#N/A</v>
      </c>
      <c r="N176" s="108" t="e">
        <f t="shared" si="34"/>
        <v>#N/A</v>
      </c>
      <c r="O176" s="12">
        <f>D176*Forside!$B$3/100</f>
        <v>0</v>
      </c>
      <c r="P176" s="44">
        <f>O176*44/28*Forside!$B$5</f>
        <v>0</v>
      </c>
      <c r="Q176" s="45" t="e">
        <f>H176*VLOOKUP(B176,'Data_efterafgrøder og udlæg'!$A$3:$O$10,COLUMN('Data_efterafgrøder og udlæg'!$H$3),FALSE)</f>
        <v>#N/A</v>
      </c>
      <c r="R176" s="12" t="e">
        <f>Q176*Forside!$B$3/100</f>
        <v>#N/A</v>
      </c>
      <c r="S176" s="44" t="e">
        <f>R176*44/28*Forside!$B$5</f>
        <v>#N/A</v>
      </c>
      <c r="T176" s="45" t="e">
        <f>G176*VLOOKUP(B176,'Data_efterafgrøder og udlæg'!$A$3:$O$10,COLUMN('Data_efterafgrøder og udlæg'!$G$3),FALSE)</f>
        <v>#N/A</v>
      </c>
      <c r="U176" s="45" t="e">
        <f>T176*Forside!$B$3/100</f>
        <v>#N/A</v>
      </c>
      <c r="V176" s="44" t="e">
        <f>U176*44/28*Forside!$B$5</f>
        <v>#N/A</v>
      </c>
      <c r="W176" s="44">
        <f t="shared" si="35"/>
        <v>0</v>
      </c>
      <c r="X176" s="12">
        <f>D176*Forside!$B$8</f>
        <v>0</v>
      </c>
      <c r="Y176" s="54" t="e">
        <f>VLOOKUP(B176,'Data_efterafgrøder og udlæg'!$A$3:$Q$14,COLUMN('Data_efterafgrøder og udlæg'!L173),FALSE)</f>
        <v>#N/A</v>
      </c>
      <c r="Z176" s="54" t="e">
        <f>Y176*Forside!$B$9</f>
        <v>#N/A</v>
      </c>
      <c r="AA176" s="54" t="e">
        <f>VLOOKUP(B176,'Data_efterafgrøder og udlæg'!$A$3:$Q$14,COLUMN('Data_efterafgrøder og udlæg'!M173),FALSE)</f>
        <v>#N/A</v>
      </c>
      <c r="AB176" s="12" t="e">
        <f>Forside!$B$10*AA176</f>
        <v>#N/A</v>
      </c>
      <c r="AC176" s="53" t="e">
        <f>VLOOKUP(B176,'Data_efterafgrøder og udlæg'!$A$3:$R$7,COLUMN('Data_efterafgrøder og udlæg'!P173),FALSE)</f>
        <v>#N/A</v>
      </c>
      <c r="AD176" s="45" t="e">
        <f>AC176*6.4*Forside!$B$7*U176</f>
        <v>#N/A</v>
      </c>
      <c r="AE176" s="12" t="e">
        <f>VLOOKUP(B176,'Data_efterafgrøder og udlæg'!$A$3:$Q$15,COLUMN('Data_efterafgrøder og udlæg'!O173),FALSE)</f>
        <v>#N/A</v>
      </c>
      <c r="AF176" s="45" t="e">
        <f>AE176*1.7*Forside!$B$7*Beregninger_brændstofforbrug!F174</f>
        <v>#N/A</v>
      </c>
      <c r="AG176" s="44" t="e">
        <f t="shared" si="36"/>
        <v>#N/A</v>
      </c>
      <c r="AH176" s="12"/>
      <c r="AI176" s="12">
        <f>AH176*4.6*Forside!$B$6</f>
        <v>0</v>
      </c>
      <c r="AJ176" s="92" t="e">
        <f t="shared" si="27"/>
        <v>#N/A</v>
      </c>
      <c r="AK176" s="45" t="e">
        <f>AJ176*44/28*Forside!$B$5</f>
        <v>#N/A</v>
      </c>
      <c r="AL176" s="44" t="e">
        <f t="shared" si="28"/>
        <v>#N/A</v>
      </c>
      <c r="AM176" s="44" t="e">
        <f t="shared" si="29"/>
        <v>#N/A</v>
      </c>
      <c r="AN176" s="44" t="e">
        <f t="shared" si="30"/>
        <v>#N/A</v>
      </c>
    </row>
    <row r="177" spans="1:40" x14ac:dyDescent="0.2">
      <c r="A177" s="2">
        <f>Forside!B187</f>
        <v>0</v>
      </c>
      <c r="B177" s="2">
        <f>Forside!C187</f>
        <v>0</v>
      </c>
      <c r="C177" s="59">
        <f>Forside!G187</f>
        <v>0</v>
      </c>
      <c r="D177" s="59">
        <f>Forside!K187</f>
        <v>0</v>
      </c>
      <c r="E177" s="59">
        <f>Forside!N187</f>
        <v>0</v>
      </c>
      <c r="F177" s="108" t="e">
        <f>E177*(1/((1-VLOOKUP(B177,'Data_efterafgrøder og udlæg'!$A$3:$J$15,COLUMN('Data_efterafgrøder og udlæg'!$C$1),FALSE))*VLOOKUP(B177,'Data_efterafgrøder og udlæg'!$A$3:$I$12,COLUMN('Data_efterafgrøder og udlæg'!$B$1),FALSE)))</f>
        <v>#N/A</v>
      </c>
      <c r="G177" s="108" t="e">
        <f>F177*VLOOKUP(B177,'Data_efterafgrøder og udlæg'!$A$3:$H$12,COLUMN('Data_efterafgrøder og udlæg'!$C$1),FALSE)</f>
        <v>#N/A</v>
      </c>
      <c r="H177" s="110" t="e">
        <f t="shared" si="31"/>
        <v>#N/A</v>
      </c>
      <c r="I177" s="108" t="e">
        <f>IF(VLOOKUP(B177,'Data_efterafgrøder og udlæg'!$A$3:$O$13,COLUMN('Data_efterafgrøder og udlæg'!$N$1),FALSE)="Ja",(G177+H177),F177)</f>
        <v>#N/A</v>
      </c>
      <c r="J177" s="110" t="e">
        <f t="shared" si="32"/>
        <v>#N/A</v>
      </c>
      <c r="K177" s="110" t="e">
        <f t="shared" si="33"/>
        <v>#N/A</v>
      </c>
      <c r="L177" s="110" t="e">
        <f>VLOOKUP(B177,'Data_efterafgrøder og udlæg'!$A$3:$V$16,COLUMN('Data_efterafgrøder og udlæg'!J174),FALSE)</f>
        <v>#N/A</v>
      </c>
      <c r="M177" s="108" t="e">
        <f>K177*VLOOKUP(B177,'Data_efterafgrøder og udlæg'!$A$3:$Q$12,COLUMN('Data_efterafgrøder og udlæg'!D174),FALSE)*VLOOKUP(B177,'Data_efterafgrøder og udlæg'!$A$3:$R$14,COLUMN('Data_efterafgrøder og udlæg'!E174),FALSE)</f>
        <v>#N/A</v>
      </c>
      <c r="N177" s="108" t="e">
        <f t="shared" si="34"/>
        <v>#N/A</v>
      </c>
      <c r="O177" s="12">
        <f>D177*Forside!$B$3/100</f>
        <v>0</v>
      </c>
      <c r="P177" s="44">
        <f>O177*44/28*Forside!$B$5</f>
        <v>0</v>
      </c>
      <c r="Q177" s="45" t="e">
        <f>H177*VLOOKUP(B177,'Data_efterafgrøder og udlæg'!$A$3:$O$10,COLUMN('Data_efterafgrøder og udlæg'!$H$3),FALSE)</f>
        <v>#N/A</v>
      </c>
      <c r="R177" s="12" t="e">
        <f>Q177*Forside!$B$3/100</f>
        <v>#N/A</v>
      </c>
      <c r="S177" s="44" t="e">
        <f>R177*44/28*Forside!$B$5</f>
        <v>#N/A</v>
      </c>
      <c r="T177" s="45" t="e">
        <f>G177*VLOOKUP(B177,'Data_efterafgrøder og udlæg'!$A$3:$O$10,COLUMN('Data_efterafgrøder og udlæg'!$G$3),FALSE)</f>
        <v>#N/A</v>
      </c>
      <c r="U177" s="45" t="e">
        <f>T177*Forside!$B$3/100</f>
        <v>#N/A</v>
      </c>
      <c r="V177" s="44" t="e">
        <f>U177*44/28*Forside!$B$5</f>
        <v>#N/A</v>
      </c>
      <c r="W177" s="44">
        <f t="shared" si="35"/>
        <v>0</v>
      </c>
      <c r="X177" s="12">
        <f>D177*Forside!$B$8</f>
        <v>0</v>
      </c>
      <c r="Y177" s="54" t="e">
        <f>VLOOKUP(B177,'Data_efterafgrøder og udlæg'!$A$3:$Q$14,COLUMN('Data_efterafgrøder og udlæg'!L174),FALSE)</f>
        <v>#N/A</v>
      </c>
      <c r="Z177" s="54" t="e">
        <f>Y177*Forside!$B$9</f>
        <v>#N/A</v>
      </c>
      <c r="AA177" s="54" t="e">
        <f>VLOOKUP(B177,'Data_efterafgrøder og udlæg'!$A$3:$Q$14,COLUMN('Data_efterafgrøder og udlæg'!M174),FALSE)</f>
        <v>#N/A</v>
      </c>
      <c r="AB177" s="12" t="e">
        <f>Forside!$B$10*AA177</f>
        <v>#N/A</v>
      </c>
      <c r="AC177" s="53" t="e">
        <f>VLOOKUP(B177,'Data_efterafgrøder og udlæg'!$A$3:$R$7,COLUMN('Data_efterafgrøder og udlæg'!P174),FALSE)</f>
        <v>#N/A</v>
      </c>
      <c r="AD177" s="45" t="e">
        <f>AC177*6.4*Forside!$B$7*U177</f>
        <v>#N/A</v>
      </c>
      <c r="AE177" s="12" t="e">
        <f>VLOOKUP(B177,'Data_efterafgrøder og udlæg'!$A$3:$Q$15,COLUMN('Data_efterafgrøder og udlæg'!O174),FALSE)</f>
        <v>#N/A</v>
      </c>
      <c r="AF177" s="45" t="e">
        <f>AE177*1.7*Forside!$B$7*Beregninger_brændstofforbrug!F175</f>
        <v>#N/A</v>
      </c>
      <c r="AG177" s="44" t="e">
        <f t="shared" si="36"/>
        <v>#N/A</v>
      </c>
      <c r="AH177" s="12"/>
      <c r="AI177" s="12">
        <f>AH177*4.6*Forside!$B$6</f>
        <v>0</v>
      </c>
      <c r="AJ177" s="92" t="e">
        <f t="shared" si="27"/>
        <v>#N/A</v>
      </c>
      <c r="AK177" s="45" t="e">
        <f>AJ177*44/28*Forside!$B$5</f>
        <v>#N/A</v>
      </c>
      <c r="AL177" s="44" t="e">
        <f t="shared" si="28"/>
        <v>#N/A</v>
      </c>
      <c r="AM177" s="44" t="e">
        <f t="shared" si="29"/>
        <v>#N/A</v>
      </c>
      <c r="AN177" s="44" t="e">
        <f t="shared" si="30"/>
        <v>#N/A</v>
      </c>
    </row>
    <row r="178" spans="1:40" x14ac:dyDescent="0.2">
      <c r="A178" s="2">
        <f>Forside!B188</f>
        <v>0</v>
      </c>
      <c r="B178" s="2">
        <f>Forside!C188</f>
        <v>0</v>
      </c>
      <c r="C178" s="59">
        <f>Forside!G188</f>
        <v>0</v>
      </c>
      <c r="D178" s="59">
        <f>Forside!K188</f>
        <v>0</v>
      </c>
      <c r="E178" s="59">
        <f>Forside!N188</f>
        <v>0</v>
      </c>
      <c r="F178" s="108" t="e">
        <f>E178*(1/((1-VLOOKUP(B178,'Data_efterafgrøder og udlæg'!$A$3:$J$15,COLUMN('Data_efterafgrøder og udlæg'!$C$1),FALSE))*VLOOKUP(B178,'Data_efterafgrøder og udlæg'!$A$3:$I$12,COLUMN('Data_efterafgrøder og udlæg'!$B$1),FALSE)))</f>
        <v>#N/A</v>
      </c>
      <c r="G178" s="108" t="e">
        <f>F178*VLOOKUP(B178,'Data_efterafgrøder og udlæg'!$A$3:$H$12,COLUMN('Data_efterafgrøder og udlæg'!$C$1),FALSE)</f>
        <v>#N/A</v>
      </c>
      <c r="H178" s="110" t="e">
        <f t="shared" si="31"/>
        <v>#N/A</v>
      </c>
      <c r="I178" s="108" t="e">
        <f>IF(VLOOKUP(B178,'Data_efterafgrøder og udlæg'!$A$3:$O$13,COLUMN('Data_efterafgrøder og udlæg'!$N$1),FALSE)="Ja",(G178+H178),F178)</f>
        <v>#N/A</v>
      </c>
      <c r="J178" s="110" t="e">
        <f t="shared" si="32"/>
        <v>#N/A</v>
      </c>
      <c r="K178" s="110" t="e">
        <f t="shared" si="33"/>
        <v>#N/A</v>
      </c>
      <c r="L178" s="110" t="e">
        <f>VLOOKUP(B178,'Data_efterafgrøder og udlæg'!$A$3:$V$16,COLUMN('Data_efterafgrøder og udlæg'!J175),FALSE)</f>
        <v>#N/A</v>
      </c>
      <c r="M178" s="108" t="e">
        <f>K178*VLOOKUP(B178,'Data_efterafgrøder og udlæg'!$A$3:$Q$12,COLUMN('Data_efterafgrøder og udlæg'!D175),FALSE)*VLOOKUP(B178,'Data_efterafgrøder og udlæg'!$A$3:$R$14,COLUMN('Data_efterafgrøder og udlæg'!E175),FALSE)</f>
        <v>#N/A</v>
      </c>
      <c r="N178" s="108" t="e">
        <f t="shared" si="34"/>
        <v>#N/A</v>
      </c>
      <c r="O178" s="12">
        <f>D178*Forside!$B$3/100</f>
        <v>0</v>
      </c>
      <c r="P178" s="44">
        <f>O178*44/28*Forside!$B$5</f>
        <v>0</v>
      </c>
      <c r="Q178" s="45" t="e">
        <f>H178*VLOOKUP(B178,'Data_efterafgrøder og udlæg'!$A$3:$O$10,COLUMN('Data_efterafgrøder og udlæg'!$H$3),FALSE)</f>
        <v>#N/A</v>
      </c>
      <c r="R178" s="12" t="e">
        <f>Q178*Forside!$B$3/100</f>
        <v>#N/A</v>
      </c>
      <c r="S178" s="44" t="e">
        <f>R178*44/28*Forside!$B$5</f>
        <v>#N/A</v>
      </c>
      <c r="T178" s="45" t="e">
        <f>G178*VLOOKUP(B178,'Data_efterafgrøder og udlæg'!$A$3:$O$10,COLUMN('Data_efterafgrøder og udlæg'!$G$3),FALSE)</f>
        <v>#N/A</v>
      </c>
      <c r="U178" s="45" t="e">
        <f>T178*Forside!$B$3/100</f>
        <v>#N/A</v>
      </c>
      <c r="V178" s="44" t="e">
        <f>U178*44/28*Forside!$B$5</f>
        <v>#N/A</v>
      </c>
      <c r="W178" s="44">
        <f t="shared" si="35"/>
        <v>0</v>
      </c>
      <c r="X178" s="12">
        <f>D178*Forside!$B$8</f>
        <v>0</v>
      </c>
      <c r="Y178" s="54" t="e">
        <f>VLOOKUP(B178,'Data_efterafgrøder og udlæg'!$A$3:$Q$14,COLUMN('Data_efterafgrøder og udlæg'!L175),FALSE)</f>
        <v>#N/A</v>
      </c>
      <c r="Z178" s="54" t="e">
        <f>Y178*Forside!$B$9</f>
        <v>#N/A</v>
      </c>
      <c r="AA178" s="54" t="e">
        <f>VLOOKUP(B178,'Data_efterafgrøder og udlæg'!$A$3:$Q$14,COLUMN('Data_efterafgrøder og udlæg'!M175),FALSE)</f>
        <v>#N/A</v>
      </c>
      <c r="AB178" s="12" t="e">
        <f>Forside!$B$10*AA178</f>
        <v>#N/A</v>
      </c>
      <c r="AC178" s="53" t="e">
        <f>VLOOKUP(B178,'Data_efterafgrøder og udlæg'!$A$3:$R$7,COLUMN('Data_efterafgrøder og udlæg'!P175),FALSE)</f>
        <v>#N/A</v>
      </c>
      <c r="AD178" s="45" t="e">
        <f>AC178*6.4*Forside!$B$7*U178</f>
        <v>#N/A</v>
      </c>
      <c r="AE178" s="12" t="e">
        <f>VLOOKUP(B178,'Data_efterafgrøder og udlæg'!$A$3:$Q$15,COLUMN('Data_efterafgrøder og udlæg'!O175),FALSE)</f>
        <v>#N/A</v>
      </c>
      <c r="AF178" s="45" t="e">
        <f>AE178*1.7*Forside!$B$7*Beregninger_brændstofforbrug!F176</f>
        <v>#N/A</v>
      </c>
      <c r="AG178" s="44" t="e">
        <f t="shared" si="36"/>
        <v>#N/A</v>
      </c>
      <c r="AH178" s="12"/>
      <c r="AI178" s="12">
        <f>AH178*4.6*Forside!$B$6</f>
        <v>0</v>
      </c>
      <c r="AJ178" s="92" t="e">
        <f t="shared" ref="AJ178:AJ179" si="37">O178+R178+U178</f>
        <v>#N/A</v>
      </c>
      <c r="AK178" s="45" t="e">
        <f>AJ178*44/28*Forside!$B$5</f>
        <v>#N/A</v>
      </c>
      <c r="AL178" s="44" t="e">
        <f t="shared" ref="AL178:AL179" si="38">AK178-N178</f>
        <v>#N/A</v>
      </c>
      <c r="AM178" s="44" t="e">
        <f t="shared" ref="AM178:AM179" si="39">X178+Z178+AB178+AG178+AI178+W178</f>
        <v>#N/A</v>
      </c>
      <c r="AN178" s="44" t="e">
        <f t="shared" ref="AN178:AN179" si="40">AM178+AL178</f>
        <v>#N/A</v>
      </c>
    </row>
    <row r="179" spans="1:40" x14ac:dyDescent="0.2">
      <c r="A179" s="2">
        <f>Forside!B189</f>
        <v>0</v>
      </c>
      <c r="B179" s="2">
        <f>Forside!C189</f>
        <v>0</v>
      </c>
      <c r="C179" s="59">
        <f>Forside!G189</f>
        <v>0</v>
      </c>
      <c r="D179" s="59">
        <f>Forside!K189</f>
        <v>0</v>
      </c>
      <c r="E179" s="59">
        <f>Forside!N189</f>
        <v>0</v>
      </c>
      <c r="F179" s="108" t="e">
        <f>E179*(1/((1-VLOOKUP(B179,'Data_efterafgrøder og udlæg'!$A$3:$J$15,COLUMN('Data_efterafgrøder og udlæg'!$C$1),FALSE))*VLOOKUP(B179,'Data_efterafgrøder og udlæg'!$A$3:$I$12,COLUMN('Data_efterafgrøder og udlæg'!$B$1),FALSE)))</f>
        <v>#N/A</v>
      </c>
      <c r="G179" s="108" t="e">
        <f>F179*VLOOKUP(B179,'Data_efterafgrøder og udlæg'!$A$3:$H$12,COLUMN('Data_efterafgrøder og udlæg'!$C$1),FALSE)</f>
        <v>#N/A</v>
      </c>
      <c r="H179" s="110" t="e">
        <f t="shared" si="31"/>
        <v>#N/A</v>
      </c>
      <c r="I179" s="108" t="e">
        <f>IF(VLOOKUP(B179,'Data_efterafgrøder og udlæg'!$A$3:$O$13,COLUMN('Data_efterafgrøder og udlæg'!$N$1),FALSE)="Ja",(G179+H179),F179)</f>
        <v>#N/A</v>
      </c>
      <c r="J179" s="110" t="e">
        <f t="shared" si="32"/>
        <v>#N/A</v>
      </c>
      <c r="K179" s="110" t="e">
        <f t="shared" si="33"/>
        <v>#N/A</v>
      </c>
      <c r="L179" s="110" t="e">
        <f>VLOOKUP(B179,'Data_efterafgrøder og udlæg'!$A$3:$V$16,COLUMN('Data_efterafgrøder og udlæg'!J176),FALSE)</f>
        <v>#N/A</v>
      </c>
      <c r="M179" s="108" t="e">
        <f>K179*VLOOKUP(B179,'Data_efterafgrøder og udlæg'!$A$3:$Q$12,COLUMN('Data_efterafgrøder og udlæg'!D176),FALSE)*VLOOKUP(B179,'Data_efterafgrøder og udlæg'!$A$3:$R$14,COLUMN('Data_efterafgrøder og udlæg'!E176),FALSE)</f>
        <v>#N/A</v>
      </c>
      <c r="N179" s="108" t="e">
        <f t="shared" si="34"/>
        <v>#N/A</v>
      </c>
      <c r="O179" s="12">
        <f>D179*Forside!$B$3/100</f>
        <v>0</v>
      </c>
      <c r="P179" s="44">
        <f>O179*44/28*Forside!$B$5</f>
        <v>0</v>
      </c>
      <c r="Q179" s="45" t="e">
        <f>H179*VLOOKUP(B179,'Data_efterafgrøder og udlæg'!$A$3:$O$10,COLUMN('Data_efterafgrøder og udlæg'!$H$3),FALSE)</f>
        <v>#N/A</v>
      </c>
      <c r="R179" s="12" t="e">
        <f>Q179*Forside!$B$3/100</f>
        <v>#N/A</v>
      </c>
      <c r="S179" s="44" t="e">
        <f>R179*44/28*Forside!$B$5</f>
        <v>#N/A</v>
      </c>
      <c r="T179" s="45" t="e">
        <f>G179*VLOOKUP(B179,'Data_efterafgrøder og udlæg'!$A$3:$O$10,COLUMN('Data_efterafgrøder og udlæg'!$G$3),FALSE)</f>
        <v>#N/A</v>
      </c>
      <c r="U179" s="45" t="e">
        <f>T179*Forside!$B$3/100</f>
        <v>#N/A</v>
      </c>
      <c r="V179" s="44" t="e">
        <f>U179*44/28*Forside!$B$5</f>
        <v>#N/A</v>
      </c>
      <c r="W179" s="44">
        <f t="shared" si="35"/>
        <v>0</v>
      </c>
      <c r="X179" s="12">
        <f>D179*Forside!$B$8</f>
        <v>0</v>
      </c>
      <c r="Y179" s="54" t="e">
        <f>VLOOKUP(B179,'Data_efterafgrøder og udlæg'!$A$3:$Q$14,COLUMN('Data_efterafgrøder og udlæg'!L176),FALSE)</f>
        <v>#N/A</v>
      </c>
      <c r="Z179" s="54" t="e">
        <f>Y179*Forside!$B$9</f>
        <v>#N/A</v>
      </c>
      <c r="AA179" s="54" t="e">
        <f>VLOOKUP(B179,'Data_efterafgrøder og udlæg'!$A$3:$Q$14,COLUMN('Data_efterafgrøder og udlæg'!M176),FALSE)</f>
        <v>#N/A</v>
      </c>
      <c r="AB179" s="12" t="e">
        <f>Forside!$B$10*AA179</f>
        <v>#N/A</v>
      </c>
      <c r="AC179" s="53" t="e">
        <f>VLOOKUP(B179,'Data_efterafgrøder og udlæg'!$A$3:$R$7,COLUMN('Data_efterafgrøder og udlæg'!P176),FALSE)</f>
        <v>#N/A</v>
      </c>
      <c r="AD179" s="45" t="e">
        <f>AC179*6.4*Forside!$B$7*U179</f>
        <v>#N/A</v>
      </c>
      <c r="AE179" s="12" t="e">
        <f>VLOOKUP(B179,'Data_efterafgrøder og udlæg'!$A$3:$Q$15,COLUMN('Data_efterafgrøder og udlæg'!O176),FALSE)</f>
        <v>#N/A</v>
      </c>
      <c r="AF179" s="45" t="e">
        <f>AE179*1.7*Forside!$B$7*Beregninger_brændstofforbrug!F177</f>
        <v>#N/A</v>
      </c>
      <c r="AG179" s="44" t="e">
        <f t="shared" si="36"/>
        <v>#N/A</v>
      </c>
      <c r="AH179" s="12"/>
      <c r="AI179" s="12">
        <f>AH179*4.6*Forside!$B$6</f>
        <v>0</v>
      </c>
      <c r="AJ179" s="92" t="e">
        <f t="shared" si="37"/>
        <v>#N/A</v>
      </c>
      <c r="AK179" s="45" t="e">
        <f>AJ179*44/28*Forside!$B$5</f>
        <v>#N/A</v>
      </c>
      <c r="AL179" s="44" t="e">
        <f t="shared" si="38"/>
        <v>#N/A</v>
      </c>
      <c r="AM179" s="44" t="e">
        <f t="shared" si="39"/>
        <v>#N/A</v>
      </c>
      <c r="AN179" s="44" t="e">
        <f t="shared" si="40"/>
        <v>#N/A</v>
      </c>
    </row>
    <row r="180" spans="1:40" x14ac:dyDescent="0.2">
      <c r="A180" s="2"/>
      <c r="B180" s="2"/>
      <c r="C180" s="59"/>
      <c r="D180" s="59"/>
      <c r="E180" s="59"/>
      <c r="F180" s="108"/>
      <c r="G180" s="108"/>
      <c r="H180" s="110"/>
      <c r="I180" s="108"/>
      <c r="J180" s="110"/>
      <c r="K180" s="110"/>
      <c r="M180" s="108"/>
      <c r="N180" s="108"/>
      <c r="O180" s="12"/>
      <c r="P180" s="44"/>
      <c r="Q180" s="45"/>
      <c r="R180" s="12"/>
      <c r="S180" s="44"/>
      <c r="T180" s="45"/>
      <c r="U180" s="45"/>
      <c r="V180" s="44"/>
      <c r="W180" s="44"/>
      <c r="X180" s="12"/>
      <c r="Y180" s="54"/>
      <c r="Z180" s="54"/>
      <c r="AA180" s="54"/>
      <c r="AB180" s="12"/>
      <c r="AC180" s="53"/>
      <c r="AD180" s="45"/>
      <c r="AE180" s="12"/>
      <c r="AF180" s="45"/>
      <c r="AG180" s="44"/>
      <c r="AH180" s="12"/>
      <c r="AI180" s="12"/>
      <c r="AJ180" s="92"/>
      <c r="AK180" s="45"/>
      <c r="AL180" s="44"/>
      <c r="AM180" s="44"/>
      <c r="AN180" s="44"/>
    </row>
    <row r="181" spans="1:40" x14ac:dyDescent="0.2">
      <c r="A181" s="2"/>
      <c r="B181" s="2"/>
      <c r="C181" s="59"/>
      <c r="D181" s="59"/>
      <c r="E181" s="59"/>
      <c r="F181" s="108"/>
      <c r="G181" s="108"/>
      <c r="H181" s="110"/>
      <c r="I181" s="108"/>
      <c r="J181" s="110"/>
      <c r="K181" s="110"/>
      <c r="M181" s="108"/>
      <c r="N181" s="108"/>
      <c r="O181" s="12"/>
      <c r="P181" s="44"/>
      <c r="Q181" s="45"/>
      <c r="R181" s="12"/>
      <c r="S181" s="44"/>
      <c r="T181" s="45"/>
      <c r="U181" s="45"/>
      <c r="V181" s="44"/>
      <c r="W181" s="44"/>
      <c r="X181" s="12"/>
      <c r="Y181" s="54"/>
      <c r="Z181" s="54"/>
      <c r="AA181" s="54"/>
      <c r="AB181" s="12"/>
      <c r="AC181" s="53"/>
      <c r="AD181" s="45"/>
      <c r="AE181" s="12"/>
      <c r="AF181" s="45"/>
      <c r="AG181" s="44"/>
      <c r="AH181" s="12"/>
      <c r="AI181" s="12"/>
      <c r="AJ181" s="92"/>
      <c r="AK181" s="45"/>
      <c r="AL181" s="44"/>
      <c r="AM181" s="44"/>
      <c r="AN181" s="44"/>
    </row>
  </sheetData>
  <mergeCells count="12">
    <mergeCell ref="M2:N2"/>
    <mergeCell ref="Q3:S3"/>
    <mergeCell ref="T3:V3"/>
    <mergeCell ref="AJ2:AN2"/>
    <mergeCell ref="AJ3:AK3"/>
    <mergeCell ref="O2:V2"/>
    <mergeCell ref="Y3:Z3"/>
    <mergeCell ref="AA3:AB3"/>
    <mergeCell ref="AH3:AI3"/>
    <mergeCell ref="AE3:AF3"/>
    <mergeCell ref="AC3:AD3"/>
    <mergeCell ref="W2:AI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C6928-8D64-4603-ABA4-42E6A78CC5B7}">
  <dimension ref="B3:N5"/>
  <sheetViews>
    <sheetView workbookViewId="0">
      <selection activeCell="K4" sqref="K4"/>
    </sheetView>
  </sheetViews>
  <sheetFormatPr defaultRowHeight="12" x14ac:dyDescent="0.2"/>
  <cols>
    <col min="2" max="2" width="14" bestFit="1" customWidth="1"/>
    <col min="3" max="3" width="13.28515625" customWidth="1"/>
    <col min="4" max="4" width="27" bestFit="1" customWidth="1"/>
    <col min="6" max="6" width="20" bestFit="1" customWidth="1"/>
    <col min="8" max="8" width="16.5703125" bestFit="1" customWidth="1"/>
    <col min="9" max="9" width="7.140625" bestFit="1" customWidth="1"/>
    <col min="10" max="10" width="28.5703125" bestFit="1" customWidth="1"/>
    <col min="12" max="12" width="28" bestFit="1" customWidth="1"/>
    <col min="13" max="13" width="27.85546875" bestFit="1" customWidth="1"/>
    <col min="14" max="14" width="30.7109375" bestFit="1" customWidth="1"/>
  </cols>
  <sheetData>
    <row r="3" spans="2:14" x14ac:dyDescent="0.2">
      <c r="B3" s="2" t="s">
        <v>121</v>
      </c>
      <c r="C3" s="2" t="s">
        <v>112</v>
      </c>
      <c r="D3" s="2" t="s">
        <v>113</v>
      </c>
      <c r="E3" s="2" t="s">
        <v>114</v>
      </c>
      <c r="F3" s="2" t="s">
        <v>115</v>
      </c>
      <c r="G3" s="2"/>
      <c r="H3" s="2" t="s">
        <v>116</v>
      </c>
      <c r="I3" s="2" t="s">
        <v>117</v>
      </c>
      <c r="J3" s="2" t="s">
        <v>118</v>
      </c>
      <c r="K3" s="2"/>
      <c r="L3" s="2" t="s">
        <v>123</v>
      </c>
      <c r="M3" s="2" t="s">
        <v>54</v>
      </c>
      <c r="N3" s="2" t="s">
        <v>124</v>
      </c>
    </row>
    <row r="4" spans="2:14" x14ac:dyDescent="0.2">
      <c r="B4" t="s">
        <v>122</v>
      </c>
      <c r="C4">
        <v>53430</v>
      </c>
      <c r="D4">
        <v>11.5</v>
      </c>
      <c r="E4">
        <f>44/12*D4*1000</f>
        <v>42166.666666666664</v>
      </c>
      <c r="F4">
        <f>E4*C4</f>
        <v>2252965000</v>
      </c>
      <c r="H4">
        <f>F4+F5</f>
        <v>2951329333.333333</v>
      </c>
      <c r="I4">
        <f>C4+C5</f>
        <v>86554</v>
      </c>
      <c r="J4">
        <f>H4/I4</f>
        <v>34098.127565835581</v>
      </c>
      <c r="L4">
        <v>8</v>
      </c>
      <c r="M4">
        <f>L4*44/28*Forside!$B$5</f>
        <v>3331.4285714285716</v>
      </c>
      <c r="N4">
        <f>M4+J4</f>
        <v>37429.556137264153</v>
      </c>
    </row>
    <row r="5" spans="2:14" x14ac:dyDescent="0.2">
      <c r="B5" t="s">
        <v>111</v>
      </c>
      <c r="C5">
        <v>33124</v>
      </c>
      <c r="D5">
        <v>5.75</v>
      </c>
      <c r="E5">
        <f>44/12*D5*1000</f>
        <v>21083.333333333332</v>
      </c>
      <c r="F5">
        <f>E5*C5</f>
        <v>698364333.33333325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ACC3-926C-4B7F-A6DC-EAA2DAE0127D}">
  <dimension ref="A1:HN61"/>
  <sheetViews>
    <sheetView workbookViewId="0">
      <pane xSplit="1" topLeftCell="AX1" activePane="topRight" state="frozen"/>
      <selection pane="topRight" activeCell="BB17" sqref="BB17"/>
    </sheetView>
  </sheetViews>
  <sheetFormatPr defaultRowHeight="12" x14ac:dyDescent="0.2"/>
  <cols>
    <col min="1" max="1" width="36" bestFit="1" customWidth="1"/>
    <col min="2" max="2" width="24" bestFit="1" customWidth="1"/>
    <col min="3" max="3" width="24" customWidth="1"/>
    <col min="15" max="15" width="9.140625" style="107"/>
    <col min="17" max="17" width="23" bestFit="1" customWidth="1"/>
    <col min="18" max="18" width="13.28515625" bestFit="1" customWidth="1"/>
    <col min="29" max="29" width="25.140625" bestFit="1" customWidth="1"/>
    <col min="31" max="31" width="13.140625" bestFit="1" customWidth="1"/>
    <col min="32" max="32" width="13.5703125" bestFit="1" customWidth="1"/>
    <col min="33" max="33" width="26.85546875" bestFit="1" customWidth="1"/>
    <col min="34" max="34" width="26.85546875" style="110" customWidth="1"/>
    <col min="35" max="35" width="33.5703125" style="110" bestFit="1" customWidth="1"/>
    <col min="36" max="36" width="26.85546875" style="110" customWidth="1"/>
    <col min="37" max="38" width="18.7109375" bestFit="1" customWidth="1"/>
    <col min="39" max="39" width="26.85546875" style="107" customWidth="1"/>
    <col min="40" max="40" width="26.85546875" customWidth="1"/>
    <col min="41" max="41" width="26.85546875" style="85" customWidth="1"/>
    <col min="42" max="43" width="26.85546875" customWidth="1"/>
    <col min="44" max="44" width="26.85546875" style="107" customWidth="1"/>
    <col min="45" max="47" width="26.85546875" style="99" customWidth="1"/>
    <col min="48" max="48" width="28.28515625" bestFit="1" customWidth="1"/>
    <col min="49" max="49" width="15.42578125" bestFit="1" customWidth="1"/>
    <col min="50" max="50" width="15.42578125" style="97" customWidth="1"/>
    <col min="51" max="51" width="19" bestFit="1" customWidth="1"/>
    <col min="52" max="52" width="19" style="110" customWidth="1"/>
    <col min="53" max="53" width="19" customWidth="1"/>
    <col min="54" max="54" width="22" bestFit="1" customWidth="1"/>
    <col min="55" max="55" width="24.42578125" bestFit="1" customWidth="1"/>
    <col min="56" max="56" width="42.5703125" customWidth="1"/>
    <col min="57" max="57" width="42.5703125" style="85" customWidth="1"/>
    <col min="58" max="58" width="22.7109375" bestFit="1" customWidth="1"/>
    <col min="59" max="59" width="12.140625" bestFit="1" customWidth="1"/>
    <col min="60" max="60" width="11.42578125" bestFit="1" customWidth="1"/>
    <col min="61" max="61" width="27" bestFit="1" customWidth="1"/>
    <col min="62" max="62" width="29" bestFit="1" customWidth="1"/>
    <col min="63" max="63" width="29" style="110" customWidth="1"/>
    <col min="64" max="64" width="13.42578125" bestFit="1" customWidth="1"/>
    <col min="65" max="65" width="13.7109375" bestFit="1" customWidth="1"/>
  </cols>
  <sheetData>
    <row r="1" spans="1:222" ht="11.45" x14ac:dyDescent="0.2">
      <c r="A1" s="3"/>
      <c r="B1" s="3"/>
      <c r="C1" s="3"/>
      <c r="D1" s="3"/>
      <c r="E1" s="3"/>
      <c r="F1" s="3"/>
      <c r="G1" s="3"/>
      <c r="H1" s="3"/>
      <c r="I1" s="3"/>
      <c r="J1" s="3"/>
      <c r="K1" s="3"/>
      <c r="L1" s="3"/>
      <c r="M1" s="3"/>
      <c r="N1" s="3"/>
      <c r="O1" s="3"/>
      <c r="P1" s="3">
        <v>14</v>
      </c>
      <c r="Q1" s="3">
        <v>15</v>
      </c>
      <c r="R1" s="3">
        <v>16</v>
      </c>
      <c r="S1" s="3">
        <v>17</v>
      </c>
      <c r="T1" s="3">
        <v>18</v>
      </c>
      <c r="U1" s="3">
        <v>19</v>
      </c>
      <c r="V1" s="3">
        <v>20</v>
      </c>
      <c r="W1" s="3">
        <v>21</v>
      </c>
      <c r="X1" s="3">
        <v>22</v>
      </c>
      <c r="Y1" s="3">
        <v>23</v>
      </c>
      <c r="Z1" s="3">
        <v>24</v>
      </c>
      <c r="AA1" s="3">
        <v>25</v>
      </c>
      <c r="AB1" s="3">
        <v>26</v>
      </c>
      <c r="AC1" s="3">
        <v>27</v>
      </c>
      <c r="AD1" s="3">
        <v>28</v>
      </c>
      <c r="AE1" s="3">
        <v>29</v>
      </c>
      <c r="AF1" s="3">
        <v>32</v>
      </c>
      <c r="AG1" s="3">
        <v>35</v>
      </c>
      <c r="AH1" s="3"/>
      <c r="AI1" s="3"/>
      <c r="AJ1" s="3"/>
      <c r="AK1" s="3">
        <v>33</v>
      </c>
      <c r="AL1" s="3">
        <v>34</v>
      </c>
      <c r="AM1" s="3"/>
      <c r="AN1" s="3"/>
      <c r="AO1" s="3"/>
      <c r="AP1" s="3"/>
      <c r="AQ1" s="3"/>
      <c r="AR1" s="3"/>
      <c r="AS1" s="3"/>
      <c r="AT1" s="3"/>
      <c r="AU1" s="3"/>
      <c r="AV1" s="3">
        <v>36</v>
      </c>
      <c r="AW1" s="3">
        <v>37</v>
      </c>
      <c r="AX1" s="3"/>
      <c r="AY1" s="3">
        <v>38</v>
      </c>
      <c r="AZ1" s="3"/>
      <c r="BA1" s="3"/>
      <c r="BB1" s="3"/>
      <c r="BC1" s="3"/>
      <c r="BD1" s="3"/>
      <c r="BE1" s="3"/>
      <c r="BF1" s="3">
        <v>39</v>
      </c>
      <c r="BG1" s="3">
        <v>40</v>
      </c>
      <c r="BH1" s="3">
        <v>41</v>
      </c>
      <c r="BI1" s="3"/>
      <c r="BJ1" s="3">
        <v>42</v>
      </c>
      <c r="BK1" s="3"/>
      <c r="BL1" s="3">
        <v>43</v>
      </c>
      <c r="BM1" s="3">
        <v>44</v>
      </c>
      <c r="BN1" s="3">
        <v>46</v>
      </c>
      <c r="BO1" s="3">
        <v>47</v>
      </c>
      <c r="BP1" s="3">
        <v>48</v>
      </c>
      <c r="BQ1" s="3">
        <v>49</v>
      </c>
      <c r="BR1" s="3">
        <v>50</v>
      </c>
      <c r="BS1" s="3">
        <v>51</v>
      </c>
      <c r="BT1" s="3">
        <v>52</v>
      </c>
      <c r="BU1" s="3">
        <v>53</v>
      </c>
      <c r="BV1" s="3">
        <v>54</v>
      </c>
      <c r="BW1" s="3">
        <v>55</v>
      </c>
      <c r="BX1" s="3">
        <v>56</v>
      </c>
      <c r="BY1" s="3">
        <v>57</v>
      </c>
      <c r="BZ1" s="3">
        <v>58</v>
      </c>
      <c r="CA1" s="3">
        <v>59</v>
      </c>
      <c r="CB1" s="3">
        <v>60</v>
      </c>
      <c r="CC1" s="3">
        <v>61</v>
      </c>
      <c r="CD1" s="3">
        <v>62</v>
      </c>
      <c r="CE1" s="3">
        <v>63</v>
      </c>
      <c r="CF1" s="3">
        <v>64</v>
      </c>
      <c r="CG1" s="3">
        <v>65</v>
      </c>
      <c r="CH1" s="3">
        <v>66</v>
      </c>
      <c r="CI1" s="3">
        <v>67</v>
      </c>
      <c r="CJ1" s="3">
        <v>68</v>
      </c>
      <c r="CK1" s="3">
        <v>69</v>
      </c>
      <c r="CL1" s="3">
        <v>70</v>
      </c>
      <c r="CM1" s="3">
        <v>71</v>
      </c>
      <c r="CN1" s="3">
        <v>72</v>
      </c>
      <c r="CO1" s="3">
        <v>73</v>
      </c>
      <c r="CP1" s="3">
        <v>74</v>
      </c>
      <c r="CQ1" s="3">
        <v>75</v>
      </c>
      <c r="CR1" s="3">
        <v>76</v>
      </c>
      <c r="CS1" s="3">
        <v>77</v>
      </c>
      <c r="CT1" s="3">
        <v>78</v>
      </c>
      <c r="CU1" s="3">
        <v>79</v>
      </c>
      <c r="CV1" s="3">
        <v>80</v>
      </c>
      <c r="CW1" s="3">
        <v>81</v>
      </c>
      <c r="CX1" s="3">
        <v>82</v>
      </c>
      <c r="CY1" s="3">
        <v>83</v>
      </c>
      <c r="CZ1" s="3">
        <v>84</v>
      </c>
      <c r="DA1" s="3">
        <v>85</v>
      </c>
      <c r="DB1" s="3">
        <v>86</v>
      </c>
      <c r="DC1" s="3">
        <v>87</v>
      </c>
      <c r="DD1" s="3">
        <v>88</v>
      </c>
      <c r="DE1" s="3">
        <v>89</v>
      </c>
      <c r="DF1" s="3">
        <v>90</v>
      </c>
      <c r="DG1" s="3">
        <v>91</v>
      </c>
      <c r="DH1" s="3">
        <v>92</v>
      </c>
      <c r="DI1" s="3">
        <v>93</v>
      </c>
      <c r="DJ1" s="3">
        <v>94</v>
      </c>
      <c r="DK1" s="3">
        <v>95</v>
      </c>
      <c r="DL1" s="3">
        <v>96</v>
      </c>
      <c r="DM1" s="3">
        <v>97</v>
      </c>
      <c r="DN1" s="3">
        <v>98</v>
      </c>
      <c r="DO1" s="3">
        <v>99</v>
      </c>
      <c r="DP1" s="3">
        <v>100</v>
      </c>
      <c r="DQ1" s="3">
        <v>101</v>
      </c>
      <c r="DR1" s="3">
        <v>102</v>
      </c>
      <c r="DS1" s="3">
        <v>103</v>
      </c>
      <c r="DT1" s="3">
        <v>104</v>
      </c>
      <c r="DU1" s="3">
        <v>105</v>
      </c>
      <c r="DV1" s="3">
        <v>106</v>
      </c>
      <c r="DW1" s="3">
        <v>107</v>
      </c>
      <c r="DX1" s="3">
        <v>108</v>
      </c>
      <c r="DY1" s="3">
        <v>109</v>
      </c>
      <c r="DZ1" s="3">
        <v>110</v>
      </c>
      <c r="EA1" s="3">
        <v>111</v>
      </c>
      <c r="EB1" s="3">
        <v>112</v>
      </c>
      <c r="EC1" s="3">
        <v>113</v>
      </c>
      <c r="ED1" s="3">
        <v>114</v>
      </c>
      <c r="EE1" s="3">
        <v>115</v>
      </c>
      <c r="EF1" s="3">
        <v>116</v>
      </c>
      <c r="EG1" s="3">
        <v>117</v>
      </c>
      <c r="EH1" s="3">
        <v>118</v>
      </c>
      <c r="EI1" s="3">
        <v>119</v>
      </c>
      <c r="EJ1" s="3">
        <v>120</v>
      </c>
      <c r="EK1" s="3">
        <v>121</v>
      </c>
      <c r="EL1" s="3">
        <v>122</v>
      </c>
      <c r="EM1" s="3">
        <v>123</v>
      </c>
      <c r="EN1" s="3">
        <v>124</v>
      </c>
      <c r="EO1" s="3">
        <v>125</v>
      </c>
      <c r="EP1" s="3">
        <v>126</v>
      </c>
      <c r="EQ1" s="3">
        <v>127</v>
      </c>
      <c r="ER1" s="3">
        <v>128</v>
      </c>
      <c r="ES1" s="3">
        <v>129</v>
      </c>
      <c r="ET1" s="3">
        <v>130</v>
      </c>
      <c r="EU1" s="3">
        <v>131</v>
      </c>
      <c r="EV1" s="3">
        <v>132</v>
      </c>
      <c r="EW1" s="3">
        <v>133</v>
      </c>
      <c r="EX1" s="3">
        <v>134</v>
      </c>
      <c r="EY1" s="3">
        <v>135</v>
      </c>
      <c r="EZ1" s="3">
        <v>136</v>
      </c>
      <c r="FA1" s="3">
        <v>137</v>
      </c>
      <c r="FB1" s="3">
        <v>138</v>
      </c>
      <c r="FC1" s="3">
        <v>139</v>
      </c>
      <c r="FD1" s="3">
        <v>140</v>
      </c>
      <c r="FE1" s="3">
        <v>141</v>
      </c>
      <c r="FF1" s="3">
        <v>142</v>
      </c>
      <c r="FG1" s="3">
        <v>143</v>
      </c>
      <c r="FH1" s="3">
        <v>144</v>
      </c>
      <c r="FI1" s="3">
        <v>145</v>
      </c>
      <c r="FJ1" s="3">
        <v>146</v>
      </c>
      <c r="FK1" s="3">
        <v>147</v>
      </c>
      <c r="FL1" s="3">
        <v>148</v>
      </c>
      <c r="FM1" s="3">
        <v>149</v>
      </c>
      <c r="FN1" s="3">
        <v>150</v>
      </c>
      <c r="FO1" s="3">
        <v>151</v>
      </c>
      <c r="FP1" s="3">
        <v>152</v>
      </c>
      <c r="FQ1" s="3">
        <v>153</v>
      </c>
      <c r="FR1" s="3">
        <v>154</v>
      </c>
      <c r="FS1" s="3">
        <v>155</v>
      </c>
      <c r="FT1" s="3">
        <v>156</v>
      </c>
      <c r="FU1" s="3">
        <v>157</v>
      </c>
      <c r="FV1" s="3">
        <v>158</v>
      </c>
      <c r="FW1" s="3">
        <v>159</v>
      </c>
      <c r="FX1" s="3">
        <v>160</v>
      </c>
      <c r="FY1" s="3">
        <v>161</v>
      </c>
      <c r="FZ1" s="3">
        <v>162</v>
      </c>
      <c r="GA1" s="3">
        <v>163</v>
      </c>
      <c r="GB1" s="3">
        <v>164</v>
      </c>
      <c r="GC1" s="3">
        <v>165</v>
      </c>
      <c r="GD1" s="3">
        <v>166</v>
      </c>
      <c r="GE1" s="3">
        <v>167</v>
      </c>
      <c r="GF1" s="3">
        <v>168</v>
      </c>
      <c r="GG1" s="3">
        <v>169</v>
      </c>
      <c r="GH1" s="3">
        <v>170</v>
      </c>
      <c r="GI1" s="3">
        <v>171</v>
      </c>
      <c r="GJ1" s="3">
        <v>172</v>
      </c>
      <c r="GK1" s="3">
        <v>173</v>
      </c>
      <c r="GL1" s="3">
        <v>174</v>
      </c>
      <c r="GM1" s="3">
        <v>175</v>
      </c>
      <c r="GN1" s="3">
        <v>176</v>
      </c>
      <c r="GO1" s="3">
        <v>177</v>
      </c>
      <c r="GP1" s="3">
        <v>178</v>
      </c>
      <c r="GQ1" s="3">
        <v>179</v>
      </c>
      <c r="GR1" s="3">
        <v>180</v>
      </c>
      <c r="GS1" s="3">
        <v>181</v>
      </c>
      <c r="GT1" s="3">
        <v>182</v>
      </c>
      <c r="GU1" s="3">
        <v>183</v>
      </c>
      <c r="GV1" s="3">
        <v>184</v>
      </c>
      <c r="GW1" s="3">
        <v>185</v>
      </c>
      <c r="GX1" s="3">
        <v>186</v>
      </c>
      <c r="GY1" s="3">
        <v>187</v>
      </c>
      <c r="GZ1" s="3">
        <v>188</v>
      </c>
      <c r="HA1" s="3">
        <v>189</v>
      </c>
      <c r="HB1" s="3">
        <v>190</v>
      </c>
      <c r="HC1" s="3">
        <v>191</v>
      </c>
      <c r="HD1" s="3">
        <v>192</v>
      </c>
      <c r="HE1" s="3">
        <v>193</v>
      </c>
      <c r="HF1" s="3">
        <v>194</v>
      </c>
      <c r="HG1" s="3">
        <v>195</v>
      </c>
      <c r="HH1" s="3">
        <v>196</v>
      </c>
      <c r="HI1" s="3">
        <v>197</v>
      </c>
      <c r="HJ1" s="3">
        <v>198</v>
      </c>
      <c r="HK1" s="3">
        <v>199</v>
      </c>
      <c r="HL1" s="3">
        <v>200</v>
      </c>
      <c r="HM1" s="3">
        <v>201</v>
      </c>
      <c r="HN1" s="3">
        <v>202</v>
      </c>
    </row>
    <row r="2" spans="1:222" x14ac:dyDescent="0.2">
      <c r="A2" s="3"/>
      <c r="B2" s="172" t="s">
        <v>23</v>
      </c>
      <c r="C2" s="172"/>
      <c r="D2" s="172"/>
      <c r="E2" s="172"/>
      <c r="F2" s="172"/>
      <c r="G2" s="172"/>
      <c r="H2" s="172"/>
      <c r="I2" s="172"/>
      <c r="J2" s="172"/>
      <c r="K2" s="172"/>
      <c r="L2" s="172"/>
      <c r="M2" s="172"/>
      <c r="N2" s="172"/>
      <c r="O2" s="100"/>
      <c r="Q2" s="172" t="s">
        <v>187</v>
      </c>
      <c r="R2" s="172"/>
      <c r="S2" s="172"/>
      <c r="T2" s="172"/>
      <c r="U2" s="172"/>
      <c r="V2" s="172"/>
      <c r="W2" s="172"/>
      <c r="X2" s="172"/>
      <c r="Y2" s="172"/>
      <c r="Z2" s="172"/>
      <c r="AA2" s="172"/>
      <c r="AB2" s="172"/>
      <c r="AC2" s="55" t="s">
        <v>132</v>
      </c>
      <c r="AD2" s="1" t="s">
        <v>28</v>
      </c>
      <c r="AE2" s="1" t="s">
        <v>128</v>
      </c>
      <c r="AF2" s="55" t="s">
        <v>131</v>
      </c>
      <c r="AG2" s="55" t="s">
        <v>150</v>
      </c>
      <c r="AH2" s="109" t="s">
        <v>234</v>
      </c>
      <c r="AI2" s="80" t="s">
        <v>233</v>
      </c>
      <c r="AJ2" s="80" t="s">
        <v>263</v>
      </c>
      <c r="AK2" s="55" t="s">
        <v>37</v>
      </c>
      <c r="AL2" s="55" t="s">
        <v>38</v>
      </c>
      <c r="AM2" s="100" t="s">
        <v>219</v>
      </c>
      <c r="AN2" s="80" t="s">
        <v>186</v>
      </c>
      <c r="AO2" s="84" t="s">
        <v>198</v>
      </c>
      <c r="AP2" s="80" t="s">
        <v>188</v>
      </c>
      <c r="AQ2" s="80" t="s">
        <v>189</v>
      </c>
      <c r="AR2" s="100" t="s">
        <v>221</v>
      </c>
      <c r="AS2" s="98" t="s">
        <v>212</v>
      </c>
      <c r="AT2" s="98" t="s">
        <v>213</v>
      </c>
      <c r="AU2" s="98" t="s">
        <v>218</v>
      </c>
      <c r="AV2" s="55" t="s">
        <v>43</v>
      </c>
      <c r="AW2" s="55" t="s">
        <v>46</v>
      </c>
      <c r="AX2" s="96" t="s">
        <v>207</v>
      </c>
      <c r="AY2" s="55" t="s">
        <v>68</v>
      </c>
      <c r="AZ2" s="143" t="s">
        <v>264</v>
      </c>
      <c r="BA2" s="66" t="s">
        <v>167</v>
      </c>
      <c r="BB2" s="66" t="s">
        <v>192</v>
      </c>
      <c r="BC2" s="66" t="s">
        <v>196</v>
      </c>
      <c r="BD2" s="66" t="s">
        <v>195</v>
      </c>
      <c r="BE2" s="84" t="s">
        <v>194</v>
      </c>
      <c r="BF2" s="55" t="s">
        <v>260</v>
      </c>
      <c r="BG2" s="55" t="s">
        <v>315</v>
      </c>
      <c r="BH2" s="100" t="s">
        <v>156</v>
      </c>
      <c r="BI2" s="100" t="s">
        <v>312</v>
      </c>
      <c r="BJ2" s="100" t="s">
        <v>157</v>
      </c>
      <c r="BK2" s="157" t="s">
        <v>316</v>
      </c>
      <c r="BL2" s="100" t="s">
        <v>158</v>
      </c>
      <c r="BM2" s="100" t="s">
        <v>160</v>
      </c>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row>
    <row r="3" spans="1:222" x14ac:dyDescent="0.25">
      <c r="A3" s="2"/>
      <c r="B3" t="s">
        <v>24</v>
      </c>
      <c r="C3" t="s">
        <v>163</v>
      </c>
      <c r="D3" t="s">
        <v>11</v>
      </c>
      <c r="E3" t="s">
        <v>12</v>
      </c>
      <c r="F3" t="s">
        <v>13</v>
      </c>
      <c r="G3" t="s">
        <v>14</v>
      </c>
      <c r="H3" t="s">
        <v>15</v>
      </c>
      <c r="I3" t="s">
        <v>16</v>
      </c>
      <c r="J3" t="s">
        <v>17</v>
      </c>
      <c r="K3" t="s">
        <v>18</v>
      </c>
      <c r="L3" t="s">
        <v>25</v>
      </c>
      <c r="M3" t="s">
        <v>26</v>
      </c>
      <c r="N3" t="s">
        <v>19</v>
      </c>
      <c r="Q3" t="s">
        <v>24</v>
      </c>
      <c r="R3" t="s">
        <v>11</v>
      </c>
      <c r="S3" t="s">
        <v>12</v>
      </c>
      <c r="T3" t="s">
        <v>13</v>
      </c>
      <c r="U3" t="s">
        <v>14</v>
      </c>
      <c r="V3" t="s">
        <v>15</v>
      </c>
      <c r="W3" t="s">
        <v>16</v>
      </c>
      <c r="X3" t="s">
        <v>17</v>
      </c>
      <c r="Y3" t="s">
        <v>18</v>
      </c>
      <c r="Z3" t="s">
        <v>25</v>
      </c>
      <c r="AA3" t="s">
        <v>26</v>
      </c>
      <c r="AB3" t="s">
        <v>19</v>
      </c>
      <c r="AC3" t="s">
        <v>133</v>
      </c>
      <c r="AE3" t="s">
        <v>130</v>
      </c>
      <c r="AF3" t="s">
        <v>129</v>
      </c>
      <c r="AG3" t="s">
        <v>151</v>
      </c>
      <c r="AI3"/>
      <c r="AJ3"/>
      <c r="BG3" t="s">
        <v>137</v>
      </c>
      <c r="BH3" t="s">
        <v>310</v>
      </c>
      <c r="BI3" t="s">
        <v>313</v>
      </c>
      <c r="BJ3" t="s">
        <v>314</v>
      </c>
      <c r="BK3" s="110" t="s">
        <v>317</v>
      </c>
      <c r="BL3" t="s">
        <v>159</v>
      </c>
      <c r="BM3" t="s">
        <v>161</v>
      </c>
    </row>
    <row r="4" spans="1:222" ht="11.45" x14ac:dyDescent="0.2">
      <c r="A4" t="s">
        <v>20</v>
      </c>
      <c r="AI4"/>
      <c r="AJ4"/>
      <c r="AM4" s="107" t="s">
        <v>6</v>
      </c>
      <c r="BA4">
        <v>0</v>
      </c>
      <c r="BB4">
        <v>0</v>
      </c>
      <c r="BC4">
        <v>0</v>
      </c>
      <c r="BD4">
        <v>0</v>
      </c>
      <c r="BF4">
        <v>0</v>
      </c>
      <c r="BG4">
        <v>1000</v>
      </c>
    </row>
    <row r="5" spans="1:222" ht="11.45" customHeight="1" x14ac:dyDescent="0.2">
      <c r="A5" t="s">
        <v>9</v>
      </c>
      <c r="B5">
        <v>202</v>
      </c>
      <c r="C5">
        <v>175</v>
      </c>
      <c r="D5">
        <v>175</v>
      </c>
      <c r="E5">
        <v>181</v>
      </c>
      <c r="F5">
        <v>175</v>
      </c>
      <c r="G5">
        <v>181</v>
      </c>
      <c r="H5">
        <v>209</v>
      </c>
      <c r="I5">
        <v>209</v>
      </c>
      <c r="J5">
        <v>221</v>
      </c>
      <c r="K5" s="110">
        <v>221</v>
      </c>
      <c r="L5" s="110">
        <v>221</v>
      </c>
      <c r="M5">
        <v>181</v>
      </c>
      <c r="N5">
        <v>181</v>
      </c>
      <c r="Q5" s="146">
        <v>72</v>
      </c>
      <c r="R5" s="146">
        <v>54</v>
      </c>
      <c r="S5" s="146">
        <v>68</v>
      </c>
      <c r="T5" s="146">
        <v>54</v>
      </c>
      <c r="U5" s="146">
        <v>68</v>
      </c>
      <c r="V5" s="146">
        <v>86</v>
      </c>
      <c r="W5" s="146">
        <v>86</v>
      </c>
      <c r="X5" s="146">
        <v>91</v>
      </c>
      <c r="Y5" s="146">
        <v>91</v>
      </c>
      <c r="Z5" s="146">
        <v>91</v>
      </c>
      <c r="AA5" s="146">
        <v>68</v>
      </c>
      <c r="AB5" s="146">
        <v>68</v>
      </c>
      <c r="AC5">
        <v>22</v>
      </c>
      <c r="AD5">
        <v>10.5</v>
      </c>
      <c r="AE5">
        <v>57</v>
      </c>
      <c r="AF5">
        <v>0.51</v>
      </c>
      <c r="AG5">
        <v>17</v>
      </c>
      <c r="AI5">
        <v>6.0000000000000001E-3</v>
      </c>
      <c r="AJ5">
        <v>8.9999999999999993E-3</v>
      </c>
      <c r="AK5">
        <v>3.3999999999999998E-3</v>
      </c>
      <c r="AL5">
        <v>0.02</v>
      </c>
      <c r="AM5" s="107" t="s">
        <v>6</v>
      </c>
      <c r="AP5">
        <v>0.43</v>
      </c>
      <c r="AQ5">
        <v>0.25</v>
      </c>
      <c r="AR5" s="107">
        <v>0.55000000000000004</v>
      </c>
      <c r="AS5" s="99">
        <v>0.8</v>
      </c>
      <c r="AT5" s="99">
        <v>1</v>
      </c>
      <c r="AU5" s="99">
        <v>1</v>
      </c>
      <c r="AV5">
        <v>175</v>
      </c>
      <c r="AW5">
        <v>5.3</v>
      </c>
      <c r="AX5" s="97">
        <v>1</v>
      </c>
      <c r="AY5">
        <v>5</v>
      </c>
      <c r="BA5">
        <v>1</v>
      </c>
      <c r="BB5">
        <v>0</v>
      </c>
      <c r="BC5">
        <v>0</v>
      </c>
      <c r="BD5">
        <v>0</v>
      </c>
      <c r="BF5" s="95">
        <v>0</v>
      </c>
      <c r="BG5" t="s">
        <v>138</v>
      </c>
      <c r="BL5">
        <v>19</v>
      </c>
      <c r="BM5">
        <v>71</v>
      </c>
    </row>
    <row r="6" spans="1:222" x14ac:dyDescent="0.2">
      <c r="A6" t="s">
        <v>22</v>
      </c>
      <c r="B6">
        <v>155</v>
      </c>
      <c r="C6">
        <v>137</v>
      </c>
      <c r="D6">
        <v>137</v>
      </c>
      <c r="E6">
        <v>133</v>
      </c>
      <c r="F6">
        <v>137</v>
      </c>
      <c r="G6">
        <v>133</v>
      </c>
      <c r="H6">
        <v>141</v>
      </c>
      <c r="I6">
        <v>141</v>
      </c>
      <c r="J6">
        <v>147</v>
      </c>
      <c r="K6">
        <v>147</v>
      </c>
      <c r="L6">
        <v>147</v>
      </c>
      <c r="M6">
        <v>133</v>
      </c>
      <c r="N6">
        <v>133</v>
      </c>
      <c r="Q6" s="146">
        <v>58</v>
      </c>
      <c r="R6" s="146">
        <v>46</v>
      </c>
      <c r="S6" s="146">
        <v>53</v>
      </c>
      <c r="T6" s="146">
        <v>46</v>
      </c>
      <c r="U6" s="146">
        <v>53</v>
      </c>
      <c r="V6" s="146">
        <v>65</v>
      </c>
      <c r="W6" s="146">
        <v>65</v>
      </c>
      <c r="X6" s="146">
        <v>69</v>
      </c>
      <c r="Y6" s="146">
        <v>69</v>
      </c>
      <c r="Z6" s="146">
        <v>69</v>
      </c>
      <c r="AA6" s="146">
        <v>53</v>
      </c>
      <c r="AB6" s="146">
        <v>53</v>
      </c>
      <c r="AC6">
        <v>22</v>
      </c>
      <c r="AD6">
        <v>10.5</v>
      </c>
      <c r="AE6">
        <v>57</v>
      </c>
      <c r="AF6">
        <v>0.64</v>
      </c>
      <c r="AG6">
        <v>10</v>
      </c>
      <c r="AH6" s="110">
        <f>1.74/100</f>
        <v>1.7399999999999999E-2</v>
      </c>
      <c r="AI6" s="107">
        <v>7.4999999999999997E-3</v>
      </c>
      <c r="AJ6" s="107">
        <v>1.576E-2</v>
      </c>
      <c r="AK6">
        <v>3.8E-3</v>
      </c>
      <c r="AL6">
        <v>0.02</v>
      </c>
      <c r="AM6" s="107" t="s">
        <v>6</v>
      </c>
      <c r="AN6" s="107">
        <v>3.0303030303030303</v>
      </c>
      <c r="AO6" s="107"/>
      <c r="AP6" s="107">
        <v>0.45</v>
      </c>
      <c r="AQ6" s="107">
        <v>0.17</v>
      </c>
      <c r="AR6" s="107">
        <v>0.55000000000000004</v>
      </c>
      <c r="AS6" s="99">
        <v>0.8</v>
      </c>
      <c r="AT6" s="99">
        <v>1</v>
      </c>
      <c r="AU6" s="99">
        <v>1</v>
      </c>
      <c r="AV6">
        <v>161</v>
      </c>
      <c r="AW6">
        <v>5.3</v>
      </c>
      <c r="AX6" s="97">
        <v>1</v>
      </c>
      <c r="AY6">
        <v>3</v>
      </c>
      <c r="AZ6" s="110">
        <v>0</v>
      </c>
      <c r="BA6">
        <v>1</v>
      </c>
      <c r="BB6">
        <v>0</v>
      </c>
      <c r="BC6">
        <v>0</v>
      </c>
      <c r="BD6">
        <v>0</v>
      </c>
      <c r="BF6" s="95">
        <v>0</v>
      </c>
      <c r="BG6" t="s">
        <v>138</v>
      </c>
      <c r="BL6">
        <v>21</v>
      </c>
      <c r="BM6">
        <v>55</v>
      </c>
    </row>
    <row r="7" spans="1:222" ht="11.45" x14ac:dyDescent="0.2">
      <c r="A7" t="s">
        <v>36</v>
      </c>
      <c r="B7">
        <v>187</v>
      </c>
      <c r="C7">
        <v>177</v>
      </c>
      <c r="D7">
        <v>177</v>
      </c>
      <c r="E7">
        <v>167</v>
      </c>
      <c r="F7">
        <v>177</v>
      </c>
      <c r="G7">
        <v>167</v>
      </c>
      <c r="H7">
        <v>190</v>
      </c>
      <c r="I7">
        <v>190</v>
      </c>
      <c r="J7">
        <v>201</v>
      </c>
      <c r="K7" s="110">
        <v>201</v>
      </c>
      <c r="L7" s="110">
        <v>201</v>
      </c>
      <c r="M7">
        <v>167</v>
      </c>
      <c r="N7">
        <v>167</v>
      </c>
      <c r="Q7" s="146">
        <v>63</v>
      </c>
      <c r="R7" s="146">
        <v>55</v>
      </c>
      <c r="S7" s="146">
        <v>59</v>
      </c>
      <c r="T7" s="146">
        <v>55</v>
      </c>
      <c r="U7" s="146">
        <v>59</v>
      </c>
      <c r="V7" s="146">
        <v>78</v>
      </c>
      <c r="W7" s="146">
        <v>78</v>
      </c>
      <c r="X7" s="146">
        <v>83</v>
      </c>
      <c r="Y7" s="146">
        <v>83</v>
      </c>
      <c r="Z7" s="146">
        <v>83</v>
      </c>
      <c r="AA7" s="146">
        <v>59</v>
      </c>
      <c r="AB7" s="146">
        <v>59</v>
      </c>
      <c r="AC7">
        <v>22</v>
      </c>
      <c r="AD7">
        <v>10.5</v>
      </c>
      <c r="AE7">
        <v>57</v>
      </c>
      <c r="AF7">
        <v>0.51</v>
      </c>
      <c r="AG7">
        <v>12</v>
      </c>
      <c r="AI7">
        <v>7.0000000000000001E-3</v>
      </c>
      <c r="AJ7">
        <v>14</v>
      </c>
      <c r="AK7">
        <v>3.8E-3</v>
      </c>
      <c r="AL7">
        <v>0.02</v>
      </c>
      <c r="AM7" s="107" t="s">
        <v>6</v>
      </c>
      <c r="AS7" s="99">
        <v>0.8</v>
      </c>
      <c r="AT7" s="99">
        <v>1</v>
      </c>
      <c r="AU7" s="99">
        <v>1</v>
      </c>
      <c r="AV7">
        <v>166</v>
      </c>
      <c r="AW7">
        <v>5.3</v>
      </c>
      <c r="AX7" s="97">
        <v>1</v>
      </c>
      <c r="AY7">
        <v>4</v>
      </c>
      <c r="BA7">
        <v>1</v>
      </c>
      <c r="BB7">
        <v>0</v>
      </c>
      <c r="BC7">
        <v>0</v>
      </c>
      <c r="BD7">
        <v>0</v>
      </c>
      <c r="BF7" s="95">
        <v>0</v>
      </c>
      <c r="BG7" t="s">
        <v>138</v>
      </c>
    </row>
    <row r="8" spans="1:222" ht="11.45" x14ac:dyDescent="0.2">
      <c r="A8" t="s">
        <v>97</v>
      </c>
      <c r="B8">
        <v>208</v>
      </c>
      <c r="C8">
        <v>196</v>
      </c>
      <c r="D8">
        <v>196</v>
      </c>
      <c r="E8">
        <v>208</v>
      </c>
      <c r="F8">
        <v>196</v>
      </c>
      <c r="G8">
        <v>208</v>
      </c>
      <c r="H8">
        <v>216</v>
      </c>
      <c r="I8">
        <v>216</v>
      </c>
      <c r="J8">
        <v>219</v>
      </c>
      <c r="K8">
        <v>219</v>
      </c>
      <c r="L8">
        <v>219</v>
      </c>
      <c r="M8">
        <v>208</v>
      </c>
      <c r="N8">
        <v>208</v>
      </c>
      <c r="Q8" s="146">
        <v>38</v>
      </c>
      <c r="R8" s="146">
        <v>30</v>
      </c>
      <c r="S8" s="146">
        <v>28</v>
      </c>
      <c r="T8" s="146">
        <v>30</v>
      </c>
      <c r="U8" s="146">
        <v>38</v>
      </c>
      <c r="V8" s="146">
        <v>43</v>
      </c>
      <c r="W8" s="146">
        <v>43</v>
      </c>
      <c r="X8" s="146">
        <v>45</v>
      </c>
      <c r="Y8" s="146">
        <v>45</v>
      </c>
      <c r="Z8" s="146">
        <v>45</v>
      </c>
      <c r="AA8" s="146">
        <v>38</v>
      </c>
      <c r="AB8" s="146">
        <v>38</v>
      </c>
      <c r="AI8"/>
      <c r="AJ8"/>
      <c r="AM8" s="107" t="s">
        <v>6</v>
      </c>
      <c r="AS8" s="99">
        <v>0.8</v>
      </c>
      <c r="AT8" s="99">
        <v>1</v>
      </c>
      <c r="AU8" s="99">
        <v>1</v>
      </c>
      <c r="AX8" s="97">
        <v>1</v>
      </c>
      <c r="BA8">
        <v>1</v>
      </c>
      <c r="BB8">
        <v>0</v>
      </c>
      <c r="BC8">
        <v>0</v>
      </c>
      <c r="BD8">
        <v>0</v>
      </c>
      <c r="BF8" s="95">
        <v>23</v>
      </c>
      <c r="BG8" t="s">
        <v>138</v>
      </c>
      <c r="BL8">
        <v>26</v>
      </c>
      <c r="BM8">
        <v>82</v>
      </c>
    </row>
    <row r="9" spans="1:222" ht="11.45" x14ac:dyDescent="0.2">
      <c r="A9" t="s">
        <v>225</v>
      </c>
      <c r="AH9" s="110">
        <f>1.17/100</f>
        <v>1.1699999999999999E-2</v>
      </c>
      <c r="AI9">
        <v>9.4400000000000005E-3</v>
      </c>
      <c r="AJ9" s="110">
        <v>1.576E-2</v>
      </c>
      <c r="AM9" s="107" t="s">
        <v>5</v>
      </c>
      <c r="AN9">
        <v>1.2048192771084338</v>
      </c>
      <c r="AO9" s="85">
        <f>1/'Ark1'!C10*100</f>
        <v>2.915451895043732</v>
      </c>
      <c r="AP9">
        <v>0.85</v>
      </c>
      <c r="AQ9">
        <v>0.15</v>
      </c>
      <c r="AR9" s="107">
        <v>0</v>
      </c>
      <c r="AS9" s="99">
        <v>0.8</v>
      </c>
      <c r="AT9" s="99">
        <v>1</v>
      </c>
      <c r="AU9" s="99">
        <v>1</v>
      </c>
      <c r="AX9" s="97">
        <v>1</v>
      </c>
      <c r="AY9">
        <v>2</v>
      </c>
      <c r="AZ9" s="110">
        <v>1</v>
      </c>
      <c r="BA9">
        <v>0</v>
      </c>
      <c r="BB9">
        <v>0</v>
      </c>
      <c r="BC9" s="85">
        <v>0</v>
      </c>
      <c r="BD9" s="85">
        <v>1</v>
      </c>
      <c r="BE9" s="85">
        <v>0.5</v>
      </c>
      <c r="BF9" s="95">
        <v>0</v>
      </c>
      <c r="BL9">
        <v>45</v>
      </c>
      <c r="BM9">
        <v>137</v>
      </c>
    </row>
    <row r="10" spans="1:222" x14ac:dyDescent="0.2">
      <c r="A10" t="s">
        <v>237</v>
      </c>
      <c r="AH10" s="110">
        <f>2.38/100</f>
        <v>2.3799999999999998E-2</v>
      </c>
      <c r="AI10">
        <v>2.1999999999999999E-2</v>
      </c>
      <c r="AJ10">
        <v>1.472E-2</v>
      </c>
      <c r="AM10" s="107" t="s">
        <v>5</v>
      </c>
      <c r="AN10">
        <v>1.2345679012345678</v>
      </c>
      <c r="AO10" s="85">
        <f>1/'Ark1'!C7*100</f>
        <v>2.8571428571428572</v>
      </c>
      <c r="AP10">
        <v>0.7</v>
      </c>
      <c r="AQ10">
        <v>0.45</v>
      </c>
      <c r="AR10" s="107">
        <v>0</v>
      </c>
      <c r="AS10" s="99">
        <v>0.93</v>
      </c>
      <c r="AT10" s="99">
        <v>1.1000000000000001</v>
      </c>
      <c r="AU10" s="99">
        <v>0.5</v>
      </c>
      <c r="AX10" s="97">
        <v>0</v>
      </c>
      <c r="AY10">
        <v>0</v>
      </c>
      <c r="AZ10" s="110">
        <v>0</v>
      </c>
      <c r="BA10">
        <v>0</v>
      </c>
      <c r="BB10">
        <v>0.5</v>
      </c>
      <c r="BC10" s="65">
        <v>0.5</v>
      </c>
      <c r="BD10">
        <v>1</v>
      </c>
      <c r="BE10" s="85">
        <v>0.5</v>
      </c>
      <c r="BF10" s="95">
        <v>0</v>
      </c>
      <c r="BL10">
        <v>32</v>
      </c>
      <c r="BM10">
        <v>172</v>
      </c>
    </row>
    <row r="11" spans="1:222" x14ac:dyDescent="0.2">
      <c r="A11" t="s">
        <v>238</v>
      </c>
      <c r="AH11" s="110">
        <f>2.38/100</f>
        <v>2.3799999999999998E-2</v>
      </c>
      <c r="AI11">
        <v>2.1999999999999999E-2</v>
      </c>
      <c r="AJ11" s="110">
        <v>1.472E-2</v>
      </c>
      <c r="AM11" s="107" t="s">
        <v>5</v>
      </c>
      <c r="AN11">
        <v>1.2345679012345678</v>
      </c>
      <c r="AO11" s="85">
        <v>2.8571428571428572</v>
      </c>
      <c r="AP11">
        <v>0.7</v>
      </c>
      <c r="AQ11">
        <v>0.45</v>
      </c>
      <c r="AR11" s="107">
        <v>0</v>
      </c>
      <c r="AS11" s="99">
        <v>0.93</v>
      </c>
      <c r="AT11" s="99">
        <v>1.1000000000000001</v>
      </c>
      <c r="AU11" s="99">
        <v>0.5</v>
      </c>
      <c r="AX11" s="97">
        <v>0</v>
      </c>
      <c r="AY11">
        <v>0</v>
      </c>
      <c r="AZ11" s="110">
        <v>0</v>
      </c>
      <c r="BA11">
        <v>0</v>
      </c>
      <c r="BB11" s="87">
        <v>0.5</v>
      </c>
      <c r="BC11" s="65">
        <v>0.5</v>
      </c>
      <c r="BD11" s="87">
        <v>1</v>
      </c>
      <c r="BE11" s="87">
        <v>0.5</v>
      </c>
      <c r="BF11" s="95">
        <v>95</v>
      </c>
      <c r="BL11">
        <v>32</v>
      </c>
      <c r="BM11">
        <v>172</v>
      </c>
    </row>
    <row r="12" spans="1:222" ht="11.45" x14ac:dyDescent="0.2">
      <c r="A12" t="s">
        <v>162</v>
      </c>
      <c r="AI12">
        <v>1.6E-2</v>
      </c>
      <c r="AJ12">
        <v>1.4E-2</v>
      </c>
      <c r="AM12" s="107" t="s">
        <v>5</v>
      </c>
      <c r="AN12">
        <v>1.1363636363636365</v>
      </c>
      <c r="AP12">
        <v>0.7</v>
      </c>
      <c r="AQ12">
        <v>0.12</v>
      </c>
      <c r="AR12" s="107">
        <v>0.34</v>
      </c>
      <c r="AS12" s="99">
        <v>0.8</v>
      </c>
      <c r="AT12" s="99">
        <v>1</v>
      </c>
      <c r="AU12" s="99">
        <v>1</v>
      </c>
      <c r="AX12" s="97">
        <v>1</v>
      </c>
      <c r="BA12">
        <v>0</v>
      </c>
      <c r="BB12">
        <v>0</v>
      </c>
      <c r="BC12">
        <v>0</v>
      </c>
      <c r="BD12" s="85">
        <v>0</v>
      </c>
      <c r="BF12" s="95">
        <v>0</v>
      </c>
      <c r="BL12">
        <v>41</v>
      </c>
      <c r="BM12">
        <v>299</v>
      </c>
    </row>
    <row r="13" spans="1:222" x14ac:dyDescent="0.2">
      <c r="A13" t="s">
        <v>153</v>
      </c>
      <c r="B13" s="65">
        <v>120</v>
      </c>
      <c r="C13" s="65"/>
      <c r="D13" s="65">
        <v>120</v>
      </c>
      <c r="E13" s="65">
        <v>120</v>
      </c>
      <c r="F13" s="65">
        <v>120</v>
      </c>
      <c r="G13" s="65">
        <v>120</v>
      </c>
      <c r="H13" s="65">
        <v>120</v>
      </c>
      <c r="I13" s="65">
        <v>120</v>
      </c>
      <c r="J13" s="65">
        <v>120</v>
      </c>
      <c r="K13" s="65">
        <v>120</v>
      </c>
      <c r="L13" s="65">
        <v>120</v>
      </c>
      <c r="M13" s="65">
        <v>120</v>
      </c>
      <c r="N13" s="65">
        <v>120</v>
      </c>
      <c r="AI13"/>
      <c r="AJ13"/>
      <c r="AM13" s="107" t="s">
        <v>6</v>
      </c>
      <c r="BA13">
        <v>0</v>
      </c>
      <c r="BB13">
        <v>0</v>
      </c>
      <c r="BC13">
        <v>0</v>
      </c>
      <c r="BD13">
        <v>0</v>
      </c>
      <c r="BE13" s="110">
        <v>0</v>
      </c>
      <c r="BF13" s="95">
        <v>0</v>
      </c>
      <c r="BG13">
        <f>(1.7+1.2)/2*1000</f>
        <v>1450</v>
      </c>
      <c r="BH13">
        <v>0</v>
      </c>
      <c r="BI13">
        <v>1300</v>
      </c>
      <c r="BJ13">
        <f>12.3/1000</f>
        <v>1.23E-2</v>
      </c>
      <c r="BK13" s="65">
        <v>1.4E-2</v>
      </c>
      <c r="BL13">
        <v>15</v>
      </c>
      <c r="BM13">
        <v>50</v>
      </c>
    </row>
    <row r="14" spans="1:222" x14ac:dyDescent="0.2">
      <c r="A14" t="s">
        <v>154</v>
      </c>
      <c r="B14" s="65">
        <v>120</v>
      </c>
      <c r="C14" s="65"/>
      <c r="D14" s="65">
        <v>120</v>
      </c>
      <c r="E14" s="65">
        <v>120</v>
      </c>
      <c r="F14" s="65">
        <v>120</v>
      </c>
      <c r="G14" s="65">
        <v>120</v>
      </c>
      <c r="H14" s="65">
        <v>120</v>
      </c>
      <c r="I14" s="65">
        <v>120</v>
      </c>
      <c r="J14" s="65">
        <v>120</v>
      </c>
      <c r="K14" s="65">
        <v>120</v>
      </c>
      <c r="L14" s="65">
        <v>120</v>
      </c>
      <c r="M14" s="65">
        <v>120</v>
      </c>
      <c r="N14" s="65">
        <v>120</v>
      </c>
      <c r="AI14"/>
      <c r="AJ14"/>
      <c r="AM14" s="107" t="s">
        <v>6</v>
      </c>
      <c r="BA14">
        <v>0</v>
      </c>
      <c r="BB14">
        <v>0</v>
      </c>
      <c r="BC14">
        <v>0</v>
      </c>
      <c r="BD14">
        <v>0</v>
      </c>
      <c r="BE14" s="110">
        <v>0</v>
      </c>
      <c r="BF14" s="95">
        <v>0</v>
      </c>
      <c r="BG14" s="110">
        <f t="shared" ref="BG14:BG20" si="0">(1.7+1.2)/2*1000</f>
        <v>1450</v>
      </c>
      <c r="BH14">
        <v>0</v>
      </c>
      <c r="BI14" s="110">
        <v>1300</v>
      </c>
      <c r="BJ14" s="110">
        <f t="shared" ref="BJ14:BJ20" si="1">12.3/1000</f>
        <v>1.23E-2</v>
      </c>
      <c r="BK14" s="65">
        <v>1.4E-2</v>
      </c>
      <c r="BL14">
        <v>15</v>
      </c>
      <c r="BM14">
        <v>50</v>
      </c>
    </row>
    <row r="15" spans="1:222" x14ac:dyDescent="0.2">
      <c r="A15" t="s">
        <v>155</v>
      </c>
      <c r="B15" s="65">
        <v>0</v>
      </c>
      <c r="C15" s="65"/>
      <c r="D15" s="65">
        <v>0</v>
      </c>
      <c r="E15" s="65">
        <v>0</v>
      </c>
      <c r="F15" s="65">
        <v>0</v>
      </c>
      <c r="G15" s="65">
        <v>0</v>
      </c>
      <c r="H15" s="65">
        <v>0</v>
      </c>
      <c r="I15" s="65">
        <v>0</v>
      </c>
      <c r="J15" s="65">
        <v>0</v>
      </c>
      <c r="K15" s="65">
        <v>0</v>
      </c>
      <c r="L15" s="65">
        <v>0</v>
      </c>
      <c r="M15" s="65">
        <v>0</v>
      </c>
      <c r="N15" s="65">
        <v>0</v>
      </c>
      <c r="AI15"/>
      <c r="AJ15"/>
      <c r="AM15" s="107" t="s">
        <v>6</v>
      </c>
      <c r="BA15">
        <v>0</v>
      </c>
      <c r="BB15">
        <v>0</v>
      </c>
      <c r="BC15">
        <v>0</v>
      </c>
      <c r="BD15">
        <v>0</v>
      </c>
      <c r="BE15" s="110">
        <v>0</v>
      </c>
      <c r="BF15" s="95">
        <v>0</v>
      </c>
      <c r="BG15" s="110">
        <f t="shared" si="0"/>
        <v>1450</v>
      </c>
      <c r="BH15">
        <v>0</v>
      </c>
      <c r="BI15" s="110">
        <v>1300</v>
      </c>
      <c r="BJ15" s="110">
        <f t="shared" si="1"/>
        <v>1.23E-2</v>
      </c>
      <c r="BK15" s="65">
        <v>1.4E-2</v>
      </c>
      <c r="BL15" s="110">
        <v>15</v>
      </c>
      <c r="BM15" s="110">
        <v>50</v>
      </c>
    </row>
    <row r="16" spans="1:222" s="110" customFormat="1" x14ac:dyDescent="0.2">
      <c r="A16" s="110" t="s">
        <v>308</v>
      </c>
      <c r="B16" s="65"/>
      <c r="C16" s="65"/>
      <c r="D16" s="65"/>
      <c r="E16" s="65"/>
      <c r="F16" s="65"/>
      <c r="G16" s="65"/>
      <c r="H16" s="65"/>
      <c r="I16" s="65"/>
      <c r="J16" s="65"/>
      <c r="K16" s="65"/>
      <c r="L16" s="65"/>
      <c r="M16" s="65"/>
      <c r="N16" s="65"/>
      <c r="AO16" s="110">
        <f>1/0.45</f>
        <v>2.2222222222222223</v>
      </c>
      <c r="BA16" s="110">
        <v>0</v>
      </c>
      <c r="BB16" s="110">
        <v>0</v>
      </c>
      <c r="BC16" s="110">
        <v>0</v>
      </c>
      <c r="BD16" s="110">
        <v>0</v>
      </c>
      <c r="BE16" s="110">
        <v>0.5</v>
      </c>
      <c r="BF16" s="110">
        <v>0</v>
      </c>
      <c r="BG16" s="110">
        <f t="shared" si="0"/>
        <v>1450</v>
      </c>
      <c r="BH16" s="110">
        <v>16</v>
      </c>
      <c r="BI16" s="110">
        <v>1300</v>
      </c>
      <c r="BJ16" s="110">
        <f t="shared" si="1"/>
        <v>1.23E-2</v>
      </c>
      <c r="BK16" s="65">
        <v>1.4E-2</v>
      </c>
      <c r="BL16" s="110">
        <v>15</v>
      </c>
      <c r="BM16" s="110">
        <v>50</v>
      </c>
    </row>
    <row r="17" spans="1:65" x14ac:dyDescent="0.2">
      <c r="A17" t="s">
        <v>309</v>
      </c>
      <c r="B17" s="65">
        <v>120</v>
      </c>
      <c r="C17" s="65"/>
      <c r="D17" s="65">
        <v>120</v>
      </c>
      <c r="E17" s="65">
        <v>120</v>
      </c>
      <c r="F17" s="65">
        <v>120</v>
      </c>
      <c r="G17" s="65">
        <v>120</v>
      </c>
      <c r="H17" s="65">
        <v>120</v>
      </c>
      <c r="I17" s="65">
        <v>120</v>
      </c>
      <c r="J17" s="65">
        <v>120</v>
      </c>
      <c r="K17" s="65">
        <v>120</v>
      </c>
      <c r="L17" s="65">
        <v>120</v>
      </c>
      <c r="M17" s="65">
        <v>120</v>
      </c>
      <c r="N17" s="65">
        <v>120</v>
      </c>
      <c r="AI17"/>
      <c r="AJ17"/>
      <c r="AM17" s="107" t="s">
        <v>6</v>
      </c>
      <c r="AO17" s="110">
        <f>1/0.45</f>
        <v>2.2222222222222223</v>
      </c>
      <c r="BA17">
        <v>0</v>
      </c>
      <c r="BB17">
        <v>0</v>
      </c>
      <c r="BC17">
        <v>0</v>
      </c>
      <c r="BD17">
        <v>0</v>
      </c>
      <c r="BE17" s="110">
        <v>0.5</v>
      </c>
      <c r="BF17" s="95">
        <v>0</v>
      </c>
      <c r="BG17" s="110">
        <f t="shared" si="0"/>
        <v>1450</v>
      </c>
      <c r="BH17">
        <v>30</v>
      </c>
      <c r="BI17" s="110">
        <v>1300</v>
      </c>
      <c r="BJ17" s="110">
        <f t="shared" si="1"/>
        <v>1.23E-2</v>
      </c>
      <c r="BK17" s="65">
        <v>1.4E-2</v>
      </c>
      <c r="BL17">
        <v>15</v>
      </c>
      <c r="BM17">
        <v>50</v>
      </c>
    </row>
    <row r="18" spans="1:65" x14ac:dyDescent="0.2">
      <c r="A18" t="s">
        <v>306</v>
      </c>
      <c r="B18" s="65">
        <v>0</v>
      </c>
      <c r="C18" s="65"/>
      <c r="D18" s="65">
        <v>0</v>
      </c>
      <c r="E18" s="65">
        <v>0</v>
      </c>
      <c r="F18" s="65">
        <v>0</v>
      </c>
      <c r="G18" s="65">
        <v>0</v>
      </c>
      <c r="H18" s="65">
        <v>0</v>
      </c>
      <c r="I18" s="65">
        <v>0</v>
      </c>
      <c r="J18" s="65">
        <v>0</v>
      </c>
      <c r="K18" s="65">
        <v>0</v>
      </c>
      <c r="L18" s="65">
        <v>0</v>
      </c>
      <c r="M18" s="65">
        <v>0</v>
      </c>
      <c r="N18" s="65">
        <v>0</v>
      </c>
      <c r="AI18"/>
      <c r="AJ18"/>
      <c r="AM18" s="107" t="s">
        <v>6</v>
      </c>
      <c r="BA18">
        <v>0</v>
      </c>
      <c r="BB18">
        <v>0</v>
      </c>
      <c r="BC18">
        <v>0</v>
      </c>
      <c r="BD18">
        <v>0</v>
      </c>
      <c r="BE18" s="110">
        <v>0</v>
      </c>
      <c r="BF18" s="95">
        <v>0</v>
      </c>
      <c r="BG18" s="110">
        <f t="shared" si="0"/>
        <v>1450</v>
      </c>
      <c r="BH18">
        <v>0</v>
      </c>
      <c r="BI18" s="110">
        <v>1300</v>
      </c>
      <c r="BJ18" s="110">
        <f t="shared" si="1"/>
        <v>1.23E-2</v>
      </c>
      <c r="BK18" s="65">
        <v>1.4E-2</v>
      </c>
      <c r="BL18" s="110">
        <v>15</v>
      </c>
      <c r="BM18" s="110">
        <v>50</v>
      </c>
    </row>
    <row r="19" spans="1:65" s="110" customFormat="1" x14ac:dyDescent="0.2">
      <c r="A19" s="110" t="s">
        <v>307</v>
      </c>
      <c r="B19" s="65"/>
      <c r="C19" s="65"/>
      <c r="D19" s="65">
        <v>120</v>
      </c>
      <c r="E19" s="65">
        <v>120</v>
      </c>
      <c r="F19" s="65">
        <v>120</v>
      </c>
      <c r="G19" s="65">
        <v>120</v>
      </c>
      <c r="H19" s="65">
        <v>120</v>
      </c>
      <c r="I19" s="65">
        <v>120</v>
      </c>
      <c r="J19" s="65">
        <v>120</v>
      </c>
      <c r="K19" s="65">
        <v>120</v>
      </c>
      <c r="L19" s="65">
        <v>120</v>
      </c>
      <c r="M19" s="65">
        <v>120</v>
      </c>
      <c r="N19" s="65">
        <v>120</v>
      </c>
      <c r="AM19" s="110" t="s">
        <v>6</v>
      </c>
      <c r="BA19" s="110">
        <v>0</v>
      </c>
      <c r="BB19" s="110">
        <v>0</v>
      </c>
      <c r="BC19" s="110">
        <v>0</v>
      </c>
      <c r="BD19" s="110">
        <v>0</v>
      </c>
      <c r="BE19" s="110">
        <v>0</v>
      </c>
      <c r="BF19" s="110">
        <v>0</v>
      </c>
      <c r="BG19" s="110">
        <f t="shared" si="0"/>
        <v>1450</v>
      </c>
      <c r="BH19" s="110">
        <v>0</v>
      </c>
      <c r="BI19" s="110">
        <v>1300</v>
      </c>
      <c r="BJ19" s="110">
        <f t="shared" si="1"/>
        <v>1.23E-2</v>
      </c>
      <c r="BK19" s="65">
        <v>1.4E-2</v>
      </c>
      <c r="BL19" s="110">
        <v>15</v>
      </c>
      <c r="BM19" s="110">
        <v>50</v>
      </c>
    </row>
    <row r="20" spans="1:65" x14ac:dyDescent="0.2">
      <c r="A20" t="s">
        <v>286</v>
      </c>
      <c r="AI20"/>
      <c r="AJ20"/>
      <c r="AM20" s="107" t="s">
        <v>6</v>
      </c>
      <c r="BA20">
        <v>0</v>
      </c>
      <c r="BB20">
        <v>0</v>
      </c>
      <c r="BC20">
        <v>0</v>
      </c>
      <c r="BD20">
        <v>0</v>
      </c>
      <c r="BE20" s="110">
        <v>0.5</v>
      </c>
      <c r="BF20" s="95">
        <v>0</v>
      </c>
      <c r="BG20" s="110">
        <f t="shared" si="0"/>
        <v>1450</v>
      </c>
      <c r="BH20">
        <v>30</v>
      </c>
      <c r="BI20" s="110">
        <v>1300</v>
      </c>
      <c r="BJ20" s="110">
        <f t="shared" si="1"/>
        <v>1.23E-2</v>
      </c>
      <c r="BK20" s="65">
        <v>1.4E-2</v>
      </c>
      <c r="BL20" s="110">
        <v>15</v>
      </c>
      <c r="BM20" s="110">
        <v>50</v>
      </c>
    </row>
    <row r="21" spans="1:65" s="110" customFormat="1" ht="11.45" x14ac:dyDescent="0.2">
      <c r="BE21" s="110">
        <v>0.5</v>
      </c>
    </row>
    <row r="22" spans="1:65" s="110" customFormat="1" ht="11.45" x14ac:dyDescent="0.2"/>
    <row r="23" spans="1:65" s="110" customFormat="1" ht="11.45" x14ac:dyDescent="0.2"/>
    <row r="31" spans="1:65" x14ac:dyDescent="0.2">
      <c r="A31" s="2" t="s">
        <v>8</v>
      </c>
      <c r="B31" s="2" t="s">
        <v>69</v>
      </c>
      <c r="C31" s="2"/>
    </row>
    <row r="32" spans="1:65" ht="11.45" x14ac:dyDescent="0.2">
      <c r="A32" t="s">
        <v>24</v>
      </c>
      <c r="B32">
        <v>0.9</v>
      </c>
    </row>
    <row r="33" spans="1:2" ht="11.45" x14ac:dyDescent="0.2">
      <c r="A33" t="s">
        <v>11</v>
      </c>
      <c r="B33">
        <v>0.9</v>
      </c>
    </row>
    <row r="34" spans="1:2" ht="11.45" x14ac:dyDescent="0.2">
      <c r="A34" t="s">
        <v>12</v>
      </c>
      <c r="B34">
        <v>0.9</v>
      </c>
    </row>
    <row r="35" spans="1:2" ht="11.45" x14ac:dyDescent="0.2">
      <c r="A35" t="s">
        <v>13</v>
      </c>
      <c r="B35">
        <v>0.9</v>
      </c>
    </row>
    <row r="36" spans="1:2" ht="11.45" x14ac:dyDescent="0.2">
      <c r="A36" t="s">
        <v>14</v>
      </c>
      <c r="B36">
        <v>0.9</v>
      </c>
    </row>
    <row r="37" spans="1:2" ht="11.45" x14ac:dyDescent="0.2">
      <c r="A37" t="s">
        <v>15</v>
      </c>
      <c r="B37">
        <v>1</v>
      </c>
    </row>
    <row r="38" spans="1:2" ht="11.45" x14ac:dyDescent="0.2">
      <c r="A38" t="s">
        <v>16</v>
      </c>
      <c r="B38">
        <v>1</v>
      </c>
    </row>
    <row r="39" spans="1:2" ht="11.45" x14ac:dyDescent="0.2">
      <c r="A39" t="s">
        <v>17</v>
      </c>
      <c r="B39">
        <v>1.1000000000000001</v>
      </c>
    </row>
    <row r="40" spans="1:2" ht="11.45" x14ac:dyDescent="0.2">
      <c r="A40" t="s">
        <v>18</v>
      </c>
      <c r="B40">
        <v>1.1000000000000001</v>
      </c>
    </row>
    <row r="41" spans="1:2" ht="11.45" x14ac:dyDescent="0.2">
      <c r="A41" t="s">
        <v>25</v>
      </c>
      <c r="B41">
        <v>1.1000000000000001</v>
      </c>
    </row>
    <row r="42" spans="1:2" ht="11.45" x14ac:dyDescent="0.2">
      <c r="A42" t="s">
        <v>26</v>
      </c>
      <c r="B42">
        <v>1</v>
      </c>
    </row>
    <row r="43" spans="1:2" ht="11.45" x14ac:dyDescent="0.2">
      <c r="A43" t="s">
        <v>19</v>
      </c>
      <c r="B43">
        <v>1.1000000000000001</v>
      </c>
    </row>
    <row r="61" spans="38:38" ht="14.25" x14ac:dyDescent="0.2">
      <c r="AL61" s="64"/>
    </row>
  </sheetData>
  <mergeCells count="2">
    <mergeCell ref="B2:N2"/>
    <mergeCell ref="Q2:AB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4B408-BC0B-4BD9-A65B-FD4B9F052888}">
  <dimension ref="A3:P13"/>
  <sheetViews>
    <sheetView workbookViewId="0">
      <pane xSplit="1" topLeftCell="J1" activePane="topRight" state="frozen"/>
      <selection pane="topRight" activeCell="T3" sqref="T3"/>
    </sheetView>
  </sheetViews>
  <sheetFormatPr defaultRowHeight="12" x14ac:dyDescent="0.2"/>
  <cols>
    <col min="1" max="1" width="20.28515625" bestFit="1" customWidth="1"/>
    <col min="2" max="3" width="17.5703125" bestFit="1" customWidth="1"/>
    <col min="4" max="4" width="27.85546875" bestFit="1" customWidth="1"/>
    <col min="5" max="5" width="22.28515625" bestFit="1" customWidth="1"/>
    <col min="6" max="6" width="22.28515625" style="110" customWidth="1"/>
    <col min="7" max="7" width="35.7109375" bestFit="1" customWidth="1"/>
    <col min="8" max="8" width="35.140625" bestFit="1" customWidth="1"/>
    <col min="9" max="9" width="38.42578125" bestFit="1" customWidth="1"/>
    <col min="10" max="10" width="38.7109375" bestFit="1" customWidth="1"/>
    <col min="11" max="11" width="20" bestFit="1" customWidth="1"/>
    <col min="13" max="13" width="9.140625" style="110"/>
  </cols>
  <sheetData>
    <row r="3" spans="1:16" x14ac:dyDescent="0.2">
      <c r="B3" s="98" t="s">
        <v>188</v>
      </c>
      <c r="C3" s="98" t="s">
        <v>189</v>
      </c>
      <c r="D3" s="98" t="s">
        <v>212</v>
      </c>
      <c r="E3" s="98" t="s">
        <v>213</v>
      </c>
      <c r="F3" s="109" t="s">
        <v>235</v>
      </c>
      <c r="G3" s="2" t="s">
        <v>205</v>
      </c>
      <c r="H3" s="2" t="s">
        <v>206</v>
      </c>
      <c r="I3" s="2" t="s">
        <v>210</v>
      </c>
      <c r="J3" s="2" t="s">
        <v>211</v>
      </c>
      <c r="K3" s="2" t="s">
        <v>239</v>
      </c>
      <c r="L3" s="2" t="s">
        <v>241</v>
      </c>
      <c r="M3" s="2" t="s">
        <v>281</v>
      </c>
      <c r="N3" s="2" t="s">
        <v>242</v>
      </c>
      <c r="O3" s="2" t="s">
        <v>257</v>
      </c>
      <c r="P3" s="2" t="s">
        <v>248</v>
      </c>
    </row>
    <row r="4" spans="1:16" x14ac:dyDescent="0.2">
      <c r="A4" s="2" t="s">
        <v>240</v>
      </c>
      <c r="B4" s="99">
        <v>0.7</v>
      </c>
      <c r="C4">
        <v>0.45</v>
      </c>
      <c r="D4">
        <v>0.93</v>
      </c>
      <c r="E4">
        <v>1.1000000000000001</v>
      </c>
      <c r="F4" s="110">
        <f>2/100</f>
        <v>0.02</v>
      </c>
      <c r="G4" s="95">
        <v>1.2E-2</v>
      </c>
      <c r="H4" s="95">
        <v>1.4999999999999999E-2</v>
      </c>
      <c r="I4">
        <v>17</v>
      </c>
      <c r="J4">
        <v>25</v>
      </c>
      <c r="K4">
        <v>0</v>
      </c>
      <c r="L4">
        <v>0</v>
      </c>
      <c r="M4" s="110">
        <v>0</v>
      </c>
      <c r="N4" t="s">
        <v>6</v>
      </c>
      <c r="O4">
        <v>0</v>
      </c>
      <c r="P4">
        <v>1</v>
      </c>
    </row>
    <row r="5" spans="1:16" x14ac:dyDescent="0.2">
      <c r="A5" s="2" t="s">
        <v>236</v>
      </c>
      <c r="B5">
        <v>0.7</v>
      </c>
      <c r="C5" s="99">
        <v>0.45</v>
      </c>
      <c r="D5" s="99">
        <v>0.93</v>
      </c>
      <c r="E5" s="99">
        <v>1.1000000000000001</v>
      </c>
      <c r="F5" s="110">
        <f>2.78/100</f>
        <v>2.7799999999999998E-2</v>
      </c>
      <c r="G5" s="95">
        <v>1.6E-2</v>
      </c>
      <c r="H5" s="95">
        <v>2.5000000000000001E-2</v>
      </c>
      <c r="K5">
        <v>40</v>
      </c>
      <c r="L5">
        <v>7</v>
      </c>
      <c r="M5" s="110">
        <v>30</v>
      </c>
      <c r="N5" t="s">
        <v>5</v>
      </c>
      <c r="O5">
        <v>1</v>
      </c>
      <c r="P5">
        <v>0</v>
      </c>
    </row>
    <row r="13" spans="1:16" x14ac:dyDescent="0.2">
      <c r="B13" s="9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nsvarligafdeling xmlns="3f9812e8-f9bc-41f9-81fe-376cdc75b746">55</Ansvarligafdeling>
    <Afsender xmlns="3f9812e8-f9bc-41f9-81fe-376cdc75b746">2</Afsender>
    <NetSkabelonValue xmlns="3f9812e8-f9bc-41f9-81fe-376cdc75b746" xsi:nil="true"/>
    <HitCount xmlns="3f9812e8-f9bc-41f9-81fe-376cdc75b746">0</HitCount>
    <DynamicPublishingContent11 xmlns="http://schemas.microsoft.com/sharepoint/v3" xsi:nil="true"/>
    <DynamicPublishingContent14 xmlns="http://schemas.microsoft.com/sharepoint/v3" xsi:nil="true"/>
    <Bevillingsgivere xmlns="9ae92ca7-ddc3-474d-b790-b06efde52882" xsi:nil="true"/>
    <PublishingRollupImage xmlns="http://schemas.microsoft.com/sharepoint/v3" xsi:nil="true"/>
    <GammelURL xmlns="3f9812e8-f9bc-41f9-81fe-376cdc75b746" xsi:nil="true"/>
    <ProjectID xmlns="9ae92ca7-ddc3-474d-b790-b06efde52882">X1075X</ProjectID>
    <Rettighedsgruppe xmlns="3f9812e8-f9bc-41f9-81fe-376cdc75b746">1</Rettighedsgruppe>
    <Revisionsdato xmlns="5aa14257-579e-4a1f-bbbb-3c8dd7393476">2020-01-30T09:07:00+00:00</Revisionsdato>
    <HideInRollups xmlns="3f9812e8-f9bc-41f9-81fe-376cdc75b746">false</HideInRollups>
    <DynamicPublishingContent5 xmlns="http://schemas.microsoft.com/sharepoint/v3" xsi:nil="true"/>
    <DynamicPublishingContent12 xmlns="http://schemas.microsoft.com/sharepoint/v3" xsi:nil="true"/>
    <WebInfoLawCodes xmlns="9ae92ca7-ddc3-474d-b790-b06efde52882" xsi:nil="true"/>
    <PublishingContactEmail xmlns="http://schemas.microsoft.com/sharepoint/v3" xsi:nil="true"/>
    <HeaderStyleDefinitions xmlns="http://schemas.microsoft.com/sharepoint/v3" xsi:nil="true"/>
    <DynamicPublishingContent4 xmlns="http://schemas.microsoft.com/sharepoint/v3" xsi:nil="true"/>
    <Projekter xmlns="3f9812e8-f9bc-41f9-81fe-376cdc75b746" xsi:nil="true"/>
    <Skribenter xmlns="5aa14257-579e-4a1f-bbbb-3c8dd7393476">
      <UserInfo>
        <DisplayName/>
        <AccountId xsi:nil="true"/>
        <AccountType/>
      </UserInfo>
    </Skribenter>
    <PublishingVariationRelationshipLinkFieldID xmlns="http://schemas.microsoft.com/sharepoint/v3">
      <Url xsi:nil="true"/>
      <Description xsi:nil="true"/>
    </PublishingVariationRelationshipLinkFieldID>
    <PublishingPageContent xmlns="http://schemas.microsoft.com/sharepoint/v3" xsi:nil="true"/>
    <DynamicPublishingContent7 xmlns="http://schemas.microsoft.com/sharepoint/v3" xsi:nil="true"/>
    <DynamicPublishingContent6 xmlns="http://schemas.microsoft.com/sharepoint/v3" xsi:nil="true"/>
    <Bekraeftelsesdato xmlns="5aa14257-579e-4a1f-bbbb-3c8dd7393476">2020-01-30T09:07:00+00:00</Bekraeftelsesdato>
    <Ingen_x0020_besked_x0020_ved_x0020_arkivering xmlns="3f9812e8-f9bc-41f9-81fe-376cdc75b746">false</Ingen_x0020_besked_x0020_ved_x0020_arkivering>
    <DynamicPublishingContent1 xmlns="http://schemas.microsoft.com/sharepoint/v3" xsi:nil="true"/>
    <WebInfoMultiSelect xmlns="9ae92ca7-ddc3-474d-b790-b06efde52882" xsi:nil="true"/>
    <DynamicPublishingContent13 xmlns="http://schemas.microsoft.com/sharepoint/v3" xsi:nil="true"/>
    <PublishingVariationGroupID xmlns="http://schemas.microsoft.com/sharepoint/v3" xsi:nil="true"/>
    <ArticleStartDate xmlns="http://schemas.microsoft.com/sharepoint/v3">2020-01-30T09:08:25+00:00</ArticleStartDate>
    <Listekode xmlns="5aa14257-579e-4a1f-bbbb-3c8dd7393476" xsi:nil="true"/>
    <DynamicPublishingContent0 xmlns="http://schemas.microsoft.com/sharepoint/v3" xsi:nil="true"/>
    <FinanceYear xmlns="9ae92ca7-ddc3-474d-b790-b06efde52882" xsi:nil="true"/>
    <Afrapportering xmlns="9ae92ca7-ddc3-474d-b790-b06efde52882">1075;#Optimering af klimaindsatsen i markbruget</Afrapportering>
    <ArticleByLine xmlns="http://schemas.microsoft.com/sharepoint/v3" xsi:nil="true"/>
    <PublishingImageCaption xmlns="http://schemas.microsoft.com/sharepoint/v3" xsi:nil="true"/>
    <Forfattere xmlns="5aa14257-579e-4a1f-bbbb-3c8dd7393476">
      <UserInfo>
        <DisplayName>i:0e.t|dlbr idp|001krp@prod.dli</DisplayName>
        <AccountId>41356</AccountId>
        <AccountType/>
      </UserInfo>
    </Forfattere>
    <DynamicPublishingContent3 xmlns="http://schemas.microsoft.com/sharepoint/v3" xsi:nil="true"/>
    <Sorteringsorden xmlns="5aa14257-579e-4a1f-bbbb-3c8dd7393476" xsi:nil="true"/>
    <Audience xmlns="http://schemas.microsoft.com/sharepoint/v3" xsi:nil="true"/>
    <PublishingPageImage xmlns="http://schemas.microsoft.com/sharepoint/v3" xsi:nil="true"/>
    <IsHiddenFromRollup xmlns="3f9812e8-f9bc-41f9-81fe-376cdc75b746">0</IsHiddenFromRollup>
    <DynamicPublishingContent2 xmlns="http://schemas.microsoft.com/sharepoint/v3" xsi:nil="true"/>
    <EnclosureFor xmlns="3f9812e8-f9bc-41f9-81fe-376cdc75b746">
      <Url xsi:nil="true"/>
      <Description xsi:nil="true"/>
    </EnclosureFor>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TaksonomiTaxHTField0 xmlns="9ae92ca7-ddc3-474d-b790-b06efde52882">
      <Terms xmlns="http://schemas.microsoft.com/office/infopath/2007/PartnerControls"/>
    </TaksonomiTaxHTField0>
    <PublishingContactPicture xmlns="http://schemas.microsoft.com/sharepoint/v3">
      <Url xsi:nil="true"/>
      <Description xsi:nil="true"/>
    </PublishingContactPicture>
    <Informationsserie xmlns="5aa14257-579e-4a1f-bbbb-3c8dd7393476" xsi:nil="true"/>
    <WebInfoSubjects xmlns="3f9812e8-f9bc-41f9-81fe-376cdc75b746" xsi:nil="true"/>
    <PublishingStartDate xmlns="http://schemas.microsoft.com/sharepoint/v3" xsi:nil="true"/>
    <Arkiveringsdato xmlns="0ab5d7ca-fb2d-4876-a0db-7b9a46558596">2099-12-31T23:00:00+00:00</Arkiveringsdato>
    <Kontaktpersoner xmlns="5aa14257-579e-4a1f-bbbb-3c8dd7393476">
      <UserInfo>
        <DisplayName/>
        <AccountId xsi:nil="true"/>
        <AccountType/>
      </UserInfo>
    </Kontaktpersoner>
    <DynamicPublishingContent9 xmlns="http://schemas.microsoft.com/sharepoint/v3" xsi:nil="true"/>
    <DynamicPublishingContent10 xmlns="http://schemas.microsoft.com/sharepoint/v3" xsi:nil="true"/>
    <PublishingContact xmlns="http://schemas.microsoft.com/sharepoint/v3">
      <UserInfo>
        <DisplayName/>
        <AccountId xsi:nil="true"/>
        <AccountType/>
      </UserInfo>
    </PublishingContact>
    <PublishingContactName xmlns="http://schemas.microsoft.com/sharepoint/v3" xsi:nil="true"/>
    <Noegleord xmlns="5aa14257-579e-4a1f-bbbb-3c8dd7393476" xsi:nil="true"/>
    <DynamicPublishingContent8 xmlns="http://schemas.microsoft.com/sharepoint/v3" xsi:nil="true"/>
    <TaxCatchAll xmlns="303eeafb-7dff-46db-9396-e9c651f530ea"/>
    <Comments xmlns="http://schemas.microsoft.com/sharepoint/v3">Beregning af klimaaftryk for energipil – regneark med detaljerede beregninger.</Comments>
    <Nummer xmlns="5aa14257-579e-4a1f-bbbb-3c8dd7393476" xsi:nil="true"/>
    <PermalinkID xmlns="8b350a71-5e54-4e12-ad04-676ed6e14513">5dc48862-30ec-4ab3-888e-f99bb1e79e08</PermalinkID>
    <_dlc_DocId xmlns="303eeafb-7dff-46db-9396-e9c651f530ea">LBINFO-600432752-24486</_dlc_DocId>
    <_dlc_DocIdUrl xmlns="303eeafb-7dff-46db-9396-e9c651f530ea">
      <Url>https://sp.landbrugsinfo.dk/Afrapportering/innovation/2019/_layouts/DocIdRedir.aspx?ID=LBINFO-600432752-24486</Url>
      <Description>LBINFO-600432752-24486</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Set Item Permission, based on rettighedsgruppe</Name>
    <Synchronization>Asynchronous</Synchronization>
    <Type>10001</Type>
    <SequenceNumber>1010</SequenceNumber>
    <Assembly>DAAS.WebInfo.Common, Version=1.0.0.0, Culture=neutral, PublicKeyToken=f192aeb827ef4bcc</Assembly>
    <Class>DAAS.WebInfo.Common.EventReceivers.RightsGroupItemEventReceiver</Class>
    <Data/>
    <Filter/>
  </Receiver>
  <Receiver>
    <Name>Set Item Permission, based on rettighedsgruppe</Name>
    <Synchronization>Asynchronous</Synchronization>
    <Type>10002</Type>
    <SequenceNumber>1010</SequenceNumber>
    <Assembly>DAAS.WebInfo.Common, Version=1.0.0.0, Culture=neutral, PublicKeyToken=f192aeb827ef4bcc</Assembly>
    <Class>DAAS.WebInfo.Common.EventReceivers.RightsGroupItemEventReceiver</Class>
    <Data/>
    <Filter/>
  </Receiver>
  <Receiver>
    <Name>WebInfo Content Page Event</Name>
    <Synchronization>Synchronous</Synchronization>
    <Type>1</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Synchronous</Synchronization>
    <Type>2</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Asynchronous</Synchronization>
    <Type>10002</Type>
    <SequenceNumber>1030</SequenceNumber>
    <Assembly>DAAS.WebInfo.Common, Version=1.0.0.0, Culture=neutral, PublicKeyToken=f192aeb827ef4bcc</Assembly>
    <Class>DAAS.WebInfo.Common.EventReceivers.WebInfoContentPageEventReceiver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Landbrugsinfo Binær Fil" ma:contentTypeID="0x010100C568DB52D9D0A14D9B2FDCC96666E9F2007948130EC3DB064584E219954237AF3900242457EFB8B24247815D688C526CD44D00C26A9DBCB02B5C4DA1F017B836C045C00060750ADE2E6249BABB5C6118FC133DE800AF2E6DC7107240CAAE62CB7A7C0C310000A824FFCCC6B03344A4D53F86C3B2BBAC" ma:contentTypeVersion="97" ma:contentTypeDescription="Contenttype til binære filer der bliver publiceret på Landbrugsinfo" ma:contentTypeScope="" ma:versionID="29607aa10b87eecab1db68fca8b8dfb9">
  <xsd:schema xmlns:xsd="http://www.w3.org/2001/XMLSchema" xmlns:xs="http://www.w3.org/2001/XMLSchema" xmlns:p="http://schemas.microsoft.com/office/2006/metadata/properties" xmlns:ns1="http://schemas.microsoft.com/sharepoint/v3" xmlns:ns2="3f9812e8-f9bc-41f9-81fe-376cdc75b746" xmlns:ns3="5aa14257-579e-4a1f-bbbb-3c8dd7393476" xmlns:ns4="0ab5d7ca-fb2d-4876-a0db-7b9a46558596" xmlns:ns5="8b350a71-5e54-4e12-ad04-676ed6e14513" xmlns:ns6="9ae92ca7-ddc3-474d-b790-b06efde52882" xmlns:ns7="303eeafb-7dff-46db-9396-e9c651f530ea" targetNamespace="http://schemas.microsoft.com/office/2006/metadata/properties" ma:root="true" ma:fieldsID="7e8b618b2370caad88c2e7caae692984" ns1:_="" ns2:_="" ns3:_="" ns4:_="" ns5:_="" ns6:_="" ns7:_="">
    <xsd:import namespace="http://schemas.microsoft.com/sharepoint/v3"/>
    <xsd:import namespace="3f9812e8-f9bc-41f9-81fe-376cdc75b746"/>
    <xsd:import namespace="5aa14257-579e-4a1f-bbbb-3c8dd7393476"/>
    <xsd:import namespace="0ab5d7ca-fb2d-4876-a0db-7b9a46558596"/>
    <xsd:import namespace="8b350a71-5e54-4e12-ad04-676ed6e14513"/>
    <xsd:import namespace="9ae92ca7-ddc3-474d-b790-b06efde52882"/>
    <xsd:import namespace="303eeafb-7dff-46db-9396-e9c651f530ea"/>
    <xsd:element name="properties">
      <xsd:complexType>
        <xsd:sequence>
          <xsd:element name="documentManagement">
            <xsd:complexType>
              <xsd:all>
                <xsd:element ref="ns1:Comments"/>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2:WebInfoSubjects" minOccurs="0"/>
                <xsd:element ref="ns2:HitCount" minOccurs="0"/>
                <xsd:element ref="ns5:PermalinkID" minOccurs="0"/>
                <xsd:element ref="ns6:WebInfoMultiSelect" minOccurs="0"/>
                <xsd:element ref="ns7:_dlc_DocId" minOccurs="0"/>
                <xsd:element ref="ns7:_dlc_DocIdUrl" minOccurs="0"/>
                <xsd:element ref="ns7: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6:TaksonomiTaxHTField0" minOccurs="0"/>
                <xsd:element ref="ns7:TaxCatchAll" minOccurs="0"/>
                <xsd:element ref="ns7:TaxCatchAllLabel" minOccurs="0"/>
                <xsd:element ref="ns6:Bevillingsgivere" minOccurs="0"/>
                <xsd:element ref="ns6:FinanceYear" minOccurs="0"/>
                <xsd:element ref="ns6:WebInfoLawCodes" minOccurs="0"/>
                <xsd:element ref="ns6:Afrapportering" minOccurs="0"/>
                <xsd:element ref="ns3:Kontaktpersoner" minOccurs="0"/>
                <xsd:element ref="ns3:Skribenter" minOccurs="0"/>
                <xsd:element ref="ns6:Projec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internalName="HeaderStyleDefinitions">
      <xsd:simpleType>
        <xsd:restriction base="dms:Unknown"/>
      </xsd:simpleType>
    </xsd:element>
    <xsd:element name="DynamicPublishingContent0" ma:index="41" nillable="true" ma:displayName="Dynamisk sideindhold (1)" ma:hidden="true" ma:internalName="DynamicPublishingContent0">
      <xsd:simpleType>
        <xsd:restriction base="dms:Unknown"/>
      </xsd:simpleType>
    </xsd:element>
    <xsd:element name="DynamicPublishingContent1" ma:index="42" nillable="true" ma:displayName="Dynamisk sideindhold (2)" ma:hidden="true" ma:internalName="DynamicPublishingContent1">
      <xsd:simpleType>
        <xsd:restriction base="dms:Unknown"/>
      </xsd:simpleType>
    </xsd:element>
    <xsd:element name="DynamicPublishingContent2" ma:index="43" nillable="true" ma:displayName="Dynamisk sideindhold (3)" ma:hidden="true" ma:internalName="DynamicPublishingContent2">
      <xsd:simpleType>
        <xsd:restriction base="dms:Unknown"/>
      </xsd:simpleType>
    </xsd:element>
    <xsd:element name="DynamicPublishingContent3" ma:index="44" nillable="true" ma:displayName="Dynamisk sideindhold (4)" ma:hidden="true" ma:internalName="DynamicPublishingContent3">
      <xsd:simpleType>
        <xsd:restriction base="dms:Unknown"/>
      </xsd:simpleType>
    </xsd:element>
    <xsd:element name="DynamicPublishingContent4" ma:index="45" nillable="true" ma:displayName="Dynamisk sideindhold (5)" ma:hidden="true" ma:internalName="DynamicPublishingContent4">
      <xsd:simpleType>
        <xsd:restriction base="dms:Unknown"/>
      </xsd:simpleType>
    </xsd:element>
    <xsd:element name="DynamicPublishingContent5" ma:index="46" nillable="true" ma:displayName="Dynamisk sideindhold (6)" ma:hidden="true" ma:internalName="DynamicPublishingContent5">
      <xsd:simpleType>
        <xsd:restriction base="dms:Unknown"/>
      </xsd:simpleType>
    </xsd:element>
    <xsd:element name="DynamicPublishingContent6" ma:index="59" nillable="true" ma:displayName="Dynamisk sideindhold (7)" ma:hidden="true" ma:internalName="DynamicPublishingContent6">
      <xsd:simpleType>
        <xsd:restriction base="dms:Unknown"/>
      </xsd:simpleType>
    </xsd:element>
    <xsd:element name="DynamicPublishingContent7" ma:index="60" nillable="true" ma:displayName="Dynamisk sideindhold (8)" ma:hidden="true" ma:internalName="DynamicPublishingContent7">
      <xsd:simpleType>
        <xsd:restriction base="dms:Unknown"/>
      </xsd:simpleType>
    </xsd:element>
    <xsd:element name="DynamicPublishingContent8" ma:index="61" nillable="true" ma:displayName="Dynamisk sideindhold (9)" ma:hidden="true" ma:internalName="DynamicPublishingContent8">
      <xsd:simpleType>
        <xsd:restriction base="dms:Unknown"/>
      </xsd:simpleType>
    </xsd:element>
    <xsd:element name="DynamicPublishingContent9" ma:index="62" nillable="true" ma:displayName="Dynamisk sideindhold (10)" ma:hidden="true" ma:internalName="DynamicPublishingContent9">
      <xsd:simpleType>
        <xsd:restriction base="dms:Unknown"/>
      </xsd:simpleType>
    </xsd:element>
    <xsd:element name="DynamicPublishingContent10" ma:index="63" nillable="true" ma:displayName="Dynamisk sideindhold (11)" ma:hidden="true" ma:internalName="DynamicPublishingContent10">
      <xsd:simpleType>
        <xsd:restriction base="dms:Unknown"/>
      </xsd:simpleType>
    </xsd:element>
    <xsd:element name="DynamicPublishingContent11" ma:index="64" nillable="true" ma:displayName="Dynamisk sideindhold (12)" ma:hidden="true" ma:internalName="DynamicPublishingContent11">
      <xsd:simpleType>
        <xsd:restriction base="dms:Unknown"/>
      </xsd:simpleType>
    </xsd:element>
    <xsd:element name="DynamicPublishingContent12" ma:index="65" nillable="true" ma:displayName="Dynamisk sideindhold (13)" ma:hidden="true" ma:internalName="DynamicPublishingContent12">
      <xsd:simpleType>
        <xsd:restriction base="dms:Unknown"/>
      </xsd:simpleType>
    </xsd:element>
    <xsd:element name="DynamicPublishingContent13" ma:index="66" nillable="true" ma:displayName="Dynamisk sideindhold (14)" ma:hidden="true" ma:internalName="DynamicPublishingContent13">
      <xsd:simpleType>
        <xsd:restriction base="dms:Unknown"/>
      </xsd:simpleType>
    </xsd:element>
    <xsd:element name="DynamicPublishingContent14" ma:index="67"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element name="Projekter" ma:index="51" nillable="true" ma:displayName="Projekter" ma:list="{ecf07d35-95fb-4bda-ad72-e46544058ec2}" ma:internalName="Projekter" ma:showField="LinkTitleNoMenu" ma:web="303eeafb-7dff-46db-9396-e9c651f530ea">
      <xsd:simpleType>
        <xsd:restriction base="dms:Unknown"/>
      </xsd:simpleType>
    </xsd:element>
    <xsd:element name="WebInfoSubjects" ma:index="52"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3" nillable="true" ma:displayName="HitCount (system)" ma:decimals="0" ma:default="0" ma:description="Antal gange et dokument er set af en bruger" ma:internalName="HitCount"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element name="Kontaktpersoner" ma:index="76" nillable="true" ma:displayName="Kontaktpersoner" ma:list="UserInfo" ma:SharePointGroup="0" ma:internalName="Kontaktperson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kribenter" ma:index="77" nillable="true" ma:displayName="Skribenter" ma:list="UserInfo" ma:SharePointGroup="0" ma:internalName="Skribent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b5d7ca-fb2d-4876-a0db-7b9a46558596" elementFormDefault="qualified">
    <xsd:import namespace="http://schemas.microsoft.com/office/2006/documentManagement/types"/>
    <xsd:import namespace="http://schemas.microsoft.com/office/infopath/2007/PartnerControls"/>
    <xsd:element name="Arkiveringsdato" ma:index="37"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350a71-5e54-4e12-ad04-676ed6e14513" elementFormDefault="qualified">
    <xsd:import namespace="http://schemas.microsoft.com/office/2006/documentManagement/types"/>
    <xsd:import namespace="http://schemas.microsoft.com/office/infopath/2007/PartnerControls"/>
    <xsd:element name="PermalinkID" ma:index="54"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e92ca7-ddc3-474d-b790-b06efde52882" elementFormDefault="qualified">
    <xsd:import namespace="http://schemas.microsoft.com/office/2006/documentManagement/types"/>
    <xsd:import namespace="http://schemas.microsoft.com/office/infopath/2007/PartnerControls"/>
    <xsd:element name="WebInfoMultiSelect" ma:index="55" nillable="true" ma:displayName="Tilvalg" ma:description="Mulighed for et antal tilvalg gemt i et samlet felt." ma:internalName="WebInfoMultiSelect">
      <xsd:simpleType>
        <xsd:restriction base="dms:Unknown"/>
      </xsd:simpleType>
    </xsd:element>
    <xsd:element name="TaksonomiTaxHTField0" ma:index="68"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2"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3" nillable="true" ma:displayName="Bevillingsår" ma:decimals="0" ma:internalName="FinanceYear">
      <xsd:simpleType>
        <xsd:restriction base="dms:Number"/>
      </xsd:simpleType>
    </xsd:element>
    <xsd:element name="WebInfoLawCodes" ma:index="74"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element name="Afrapportering" ma:index="75" nillable="true" ma:displayName="Afrapportering" ma:list="{126d356a-4f5c-4bbb-91a6-e07af1934e19}" ma:internalName="Afrapportering" ma:showField="LinkTitleNoMenu" ma:web="303eeafb-7dff-46db-9396-e9c651f530ea">
      <xsd:simpleType>
        <xsd:restriction base="dms:Unknown"/>
      </xsd:simpleType>
    </xsd:element>
    <xsd:element name="ProjectID" ma:index="78" nillable="true" ma:displayName="ProjectID (system)" ma:internalName="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6" nillable="true" ma:displayName="Værdi for dokument-id" ma:description="Værdien af det dokument-id, der er tildelt dette element." ma:internalName="_dlc_DocId" ma:readOnly="true">
      <xsd:simpleType>
        <xsd:restriction base="dms:Text"/>
      </xsd:simpleType>
    </xsd:element>
    <xsd:element name="_dlc_DocIdUrl" ma:index="57"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8" nillable="true" ma:displayName="Persist ID" ma:description="Keep ID on add." ma:hidden="true" ma:internalName="_dlc_DocIdPersistId" ma:readOnly="true">
      <xsd:simpleType>
        <xsd:restriction base="dms:Boolean"/>
      </xsd:simpleType>
    </xsd:element>
    <xsd:element name="TaxCatchAll" ma:index="69" nillable="true" ma:displayName="Taxonomy Catch All Column" ma:descriptio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0" nillable="true" ma:displayName="Taxonomy Catch All Column1" ma:description=""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E68B72-90C8-4A0D-BE7B-4BF82C649C8F}"/>
</file>

<file path=customXml/itemProps2.xml><?xml version="1.0" encoding="utf-8"?>
<ds:datastoreItem xmlns:ds="http://schemas.openxmlformats.org/officeDocument/2006/customXml" ds:itemID="{6BCD4BCF-82C6-4EFC-83BC-01B2D6393544}"/>
</file>

<file path=customXml/itemProps3.xml><?xml version="1.0" encoding="utf-8"?>
<ds:datastoreItem xmlns:ds="http://schemas.openxmlformats.org/officeDocument/2006/customXml" ds:itemID="{04FCBE56-7C25-472B-8A7D-A5D0BB33FA89}"/>
</file>

<file path=customXml/itemProps4.xml><?xml version="1.0" encoding="utf-8"?>
<ds:datastoreItem xmlns:ds="http://schemas.openxmlformats.org/officeDocument/2006/customXml" ds:itemID="{ED5C40FF-594A-42EF-96AB-7935ED5AA34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6</vt:i4>
      </vt:variant>
    </vt:vector>
  </HeadingPairs>
  <TitlesOfParts>
    <vt:vector size="17" baseType="lpstr">
      <vt:lpstr>Read me</vt:lpstr>
      <vt:lpstr>Forside</vt:lpstr>
      <vt:lpstr>Resultater</vt:lpstr>
      <vt:lpstr>Beregninger_brændstofforbrug</vt:lpstr>
      <vt:lpstr>Beregninger_afgrøder</vt:lpstr>
      <vt:lpstr>Beregninger_efterafgrøder_udlæg</vt:lpstr>
      <vt:lpstr>Emissioner organogen jord</vt:lpstr>
      <vt:lpstr>Data_afgrøder</vt:lpstr>
      <vt:lpstr>Data_efterafgrøder og udlæg</vt:lpstr>
      <vt:lpstr>Lister</vt:lpstr>
      <vt:lpstr>Ark1</vt:lpstr>
      <vt:lpstr>Afgrøder_indeks</vt:lpstr>
      <vt:lpstr>Jordtyper_N_norm</vt:lpstr>
      <vt:lpstr>Jordtyper_Udbytte</vt:lpstr>
      <vt:lpstr>N_Norm</vt:lpstr>
      <vt:lpstr>Opslag_afgrøde</vt:lpstr>
      <vt:lpstr>Udbytte</vt:lpstr>
    </vt:vector>
  </TitlesOfParts>
  <Company>Landbrug &amp; Fødevarer - PlanteInnovation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AP3: Klimaaftryk for energipil – beregningsark</dc:title>
  <dc:creator>Kristoffer Piil</dc:creator>
  <cp:lastModifiedBy>Pia Bay</cp:lastModifiedBy>
  <dcterms:created xsi:type="dcterms:W3CDTF">2019-07-02T09:25:25Z</dcterms:created>
  <dcterms:modified xsi:type="dcterms:W3CDTF">2020-01-29T14:18:21Z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0x010100C568DB52D9D0A14D9B2FDCC96666E9F2007948130EC3DB064584E219954237AF3900242457EFB8B24247815D688C526CD44D00C26A9DBCB02B5C4DA1F017B836C045C00060750ADE2E6249BABB5C6118FC133DE800AF2E6DC7107240CAAE62CB7A7C0C310000A824FFCCC6B03344A4D53F86C3B2BBAC</vt:lpwstr>
  </property>
  <property fmtid="{D5CDD505-2E9C-101B-9397-08002B2CF9AE}" pid="3" name="_dlc_DocIdItemGuid">
    <vt:lpwstr>4575db72-6484-4590-94ed-225c1945540a</vt:lpwstr>
  </property>
  <property fmtid="{D5CDD505-2E9C-101B-9397-08002B2CF9AE}" pid="4" name="Taksonomi">
    <vt:lpwstr/>
  </property>
</Properties>
</file>